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autoCompressPictures="0"/>
  <mc:AlternateContent xmlns:mc="http://schemas.openxmlformats.org/markup-compatibility/2006">
    <mc:Choice Requires="x15">
      <x15ac:absPath xmlns:x15ac="http://schemas.microsoft.com/office/spreadsheetml/2010/11/ac" url="M:\Abteilungen\TestCenter\10_Projects\pz_EPC\06_pz24xxx-EPC-CMRT6.31+EMRT1.2\CMRT_6.31+EMRT_1.2 DUNS+Kontaktdaten\EMRT_1.2_2023-10-05\"/>
    </mc:Choice>
  </mc:AlternateContent>
  <xr:revisionPtr revIDLastSave="0" documentId="13_ncr:1_{AFA3AD56-101B-4C78-A06A-7A095DC7B11A}"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110" yWindow="-110" windowWidth="19420" windowHeight="1042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L!$D$1:$H$1</definedName>
    <definedName name="Metal" comment="metal list for dropdown" localSheetId="4">'Smelter List'!$W$3:$Z$3</definedName>
    <definedName name="MetalSmelter">'Smelter Look-up'!$L$5:$L$97</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oncurrentCalc="0"/>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5" l="1"/>
  <c r="C5" i="5"/>
  <c r="V5" i="5"/>
  <c r="E5" i="5"/>
  <c r="AB5" i="5"/>
  <c r="G61" i="6"/>
  <c r="B16" i="6"/>
  <c r="F24" i="6"/>
  <c r="F61" i="6"/>
  <c r="H61" i="6"/>
  <c r="C4" i="5"/>
  <c r="F64" i="6"/>
  <c r="D4" i="5"/>
  <c r="E4" i="5"/>
  <c r="E6" i="5"/>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G64" i="6" a="1"/>
  <c r="G64" i="6"/>
  <c r="H64" i="6"/>
  <c r="G60" i="6"/>
  <c r="B15" i="6"/>
  <c r="F23" i="6"/>
  <c r="F60" i="6"/>
  <c r="H60" i="6"/>
  <c r="G15" i="6"/>
  <c r="H15" i="6"/>
  <c r="G16" i="6"/>
  <c r="H16" i="6"/>
  <c r="F20" i="6"/>
  <c r="H20" i="6"/>
  <c r="F21" i="6"/>
  <c r="H21" i="6"/>
  <c r="H23" i="6"/>
  <c r="H24" i="6"/>
  <c r="F28" i="6"/>
  <c r="H28" i="6"/>
  <c r="F33" i="6"/>
  <c r="H33" i="6"/>
  <c r="F34" i="6"/>
  <c r="H34" i="6"/>
  <c r="F38" i="6"/>
  <c r="H38" i="6"/>
  <c r="F39" i="6"/>
  <c r="H39" i="6"/>
  <c r="F43" i="6"/>
  <c r="H43" i="6"/>
  <c r="F44" i="6"/>
  <c r="H44" i="6"/>
  <c r="F48" i="6"/>
  <c r="B48" i="6"/>
  <c r="G48" i="6"/>
  <c r="H48" i="6"/>
  <c r="F49" i="6"/>
  <c r="B49" i="6"/>
  <c r="G49" i="6"/>
  <c r="H49" i="6"/>
  <c r="F50" i="6"/>
  <c r="B50" i="6"/>
  <c r="G50" i="6"/>
  <c r="H50" i="6"/>
  <c r="F52" i="6"/>
  <c r="H52" i="6"/>
  <c r="F53" i="6"/>
  <c r="H53" i="6"/>
  <c r="F54" i="6"/>
  <c r="B54" i="6"/>
  <c r="G54" i="6"/>
  <c r="H54" i="6"/>
  <c r="F55" i="6"/>
  <c r="B55" i="6"/>
  <c r="G55" i="6"/>
  <c r="H55" i="6"/>
  <c r="F57" i="6"/>
  <c r="B57" i="6"/>
  <c r="G57" i="6"/>
  <c r="H57" i="6"/>
  <c r="F58" i="6"/>
  <c r="B58" i="6"/>
  <c r="G58" i="6"/>
  <c r="H58" i="6"/>
  <c r="B4" i="6"/>
  <c r="G4" i="6"/>
  <c r="H4" i="6"/>
  <c r="B5" i="6"/>
  <c r="G5" i="6"/>
  <c r="H5" i="6"/>
  <c r="F6" i="6"/>
  <c r="H6" i="6"/>
  <c r="F59" i="6"/>
  <c r="H59" i="6"/>
  <c r="B7" i="6"/>
  <c r="G7" i="6"/>
  <c r="H7" i="6"/>
  <c r="B8" i="6"/>
  <c r="G8" i="6"/>
  <c r="H8" i="6"/>
  <c r="B9" i="6"/>
  <c r="G9" i="6"/>
  <c r="H9" i="6"/>
  <c r="B10" i="6"/>
  <c r="G10" i="6"/>
  <c r="H10" i="6"/>
  <c r="B11" i="6"/>
  <c r="G11" i="6"/>
  <c r="H11" i="6"/>
  <c r="B12" i="6"/>
  <c r="G12" i="6"/>
  <c r="H12" i="6"/>
  <c r="B13" i="6"/>
  <c r="G13" i="6"/>
  <c r="H13" i="6"/>
  <c r="H65"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0" i="5"/>
  <c r="I64" i="6"/>
  <c r="E4" i="8"/>
  <c r="B6" i="5"/>
  <c r="C6" i="5"/>
  <c r="V6" i="5"/>
  <c r="AB6" i="5"/>
  <c r="B20" i="6"/>
  <c r="B21"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P38" i="4"/>
  <c r="P37" i="4"/>
  <c r="P26" i="4"/>
  <c r="B2500" i="5"/>
  <c r="C2500" i="5"/>
  <c r="AB2500" i="5"/>
  <c r="V2500" i="5"/>
  <c r="T2500" i="5"/>
  <c r="S2500" i="5"/>
  <c r="R2500" i="5"/>
  <c r="J2500" i="5"/>
  <c r="I2500" i="5"/>
  <c r="H2500" i="5"/>
  <c r="G2500" i="5"/>
  <c r="F2500" i="5"/>
  <c r="B53" i="6"/>
  <c r="B52" i="6"/>
  <c r="P27" i="4"/>
  <c r="G53" i="6"/>
  <c r="G52" i="6"/>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7" i="5"/>
  <c r="B8" i="5"/>
  <c r="B9" i="5"/>
  <c r="B10" i="5"/>
  <c r="B11" i="5"/>
  <c r="B12" i="5"/>
  <c r="B13" i="5"/>
  <c r="B14" i="5"/>
  <c r="B15" i="5"/>
  <c r="G21" i="6"/>
  <c r="B84" i="4"/>
  <c r="P35" i="4"/>
  <c r="P34" i="4"/>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59" i="6"/>
  <c r="B59"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V2339" i="5"/>
  <c r="V2347" i="5"/>
  <c r="F2347" i="5"/>
  <c r="V2359" i="5"/>
  <c r="V2403" i="5"/>
  <c r="V2451" i="5"/>
  <c r="I2451" i="5"/>
  <c r="V2495" i="5"/>
  <c r="R2495" i="5"/>
  <c r="D11" i="4"/>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H14" i="6"/>
  <c r="D13" i="6"/>
  <c r="D12" i="6"/>
  <c r="D11" i="6"/>
  <c r="D10" i="6"/>
  <c r="D9" i="6"/>
  <c r="D8" i="6"/>
  <c r="D7" i="6"/>
  <c r="D4" i="6"/>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H61" i="4"/>
  <c r="P41" i="4"/>
  <c r="P40" i="4"/>
  <c r="Q37"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0" i="5"/>
  <c r="R20" i="5"/>
  <c r="V22" i="5"/>
  <c r="G22" i="5"/>
  <c r="V24" i="5"/>
  <c r="V28" i="5"/>
  <c r="V30" i="5"/>
  <c r="V32" i="5"/>
  <c r="V36" i="5"/>
  <c r="J36" i="5"/>
  <c r="V38" i="5"/>
  <c r="V40" i="5"/>
  <c r="V44" i="5"/>
  <c r="R44" i="5"/>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V33" i="5"/>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AB2351"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62" i="5"/>
  <c r="F62" i="5"/>
  <c r="J62" i="5"/>
  <c r="I62" i="5"/>
  <c r="A23" i="2"/>
  <c r="V8" i="5"/>
  <c r="I8" i="5"/>
  <c r="V11" i="5"/>
  <c r="F11" i="5"/>
  <c r="AB12" i="5"/>
  <c r="V14" i="5"/>
  <c r="H14" i="5"/>
  <c r="A5" i="2"/>
  <c r="C2" i="6"/>
  <c r="D59" i="6"/>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G19"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J5"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AB15" i="5"/>
  <c r="V12" i="5"/>
  <c r="F12" i="5"/>
  <c r="AB8" i="5"/>
  <c r="AB16" i="5"/>
  <c r="V10" i="5"/>
  <c r="AB9" i="5"/>
  <c r="V9" i="5"/>
  <c r="AB13" i="5"/>
  <c r="G14" i="5"/>
  <c r="V15" i="5"/>
  <c r="F15" i="5"/>
  <c r="AB14" i="5"/>
  <c r="AB11" i="5"/>
  <c r="V16" i="5"/>
  <c r="H8" i="5"/>
  <c r="R8" i="5"/>
  <c r="F8" i="5"/>
  <c r="V13"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F9" i="5"/>
  <c r="H9" i="5"/>
  <c r="J12" i="5"/>
  <c r="J15" i="5"/>
  <c r="J16" i="5"/>
  <c r="R10" i="5"/>
  <c r="I10" i="5"/>
  <c r="S69" i="5"/>
  <c r="S61" i="5"/>
  <c r="S45" i="5"/>
  <c r="S17" i="5"/>
  <c r="T15" i="5"/>
  <c r="S37" i="5"/>
  <c r="S21" i="5"/>
  <c r="T12" i="5"/>
  <c r="T13" i="5"/>
  <c r="S6" i="5"/>
  <c r="T10" i="5"/>
  <c r="T9" i="5"/>
  <c r="T16" i="5"/>
  <c r="S5"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G34" i="5"/>
  <c r="G3" i="5"/>
  <c r="C19" i="3"/>
  <c r="B37" i="4"/>
  <c r="A22" i="6"/>
  <c r="B20" i="4"/>
  <c r="A11" i="6"/>
  <c r="B71" i="4"/>
  <c r="A49" i="6"/>
  <c r="B4" i="5"/>
  <c r="B10" i="4"/>
  <c r="A6" i="6"/>
  <c r="B22" i="4"/>
  <c r="A13" i="6"/>
  <c r="B4" i="4"/>
  <c r="B18" i="4"/>
  <c r="A10" i="6"/>
  <c r="B55" i="4"/>
  <c r="A37" i="6"/>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c r="A34" i="6"/>
  <c r="A7" i="2"/>
  <c r="B14" i="4"/>
  <c r="B7" i="3"/>
  <c r="A31" i="2"/>
  <c r="C8" i="3"/>
  <c r="B18" i="3"/>
  <c r="B73" i="4"/>
  <c r="A51" i="6"/>
  <c r="A50" i="2"/>
  <c r="A40" i="2"/>
  <c r="C18" i="3"/>
  <c r="A3" i="2"/>
  <c r="I4" i="4"/>
  <c r="C13" i="3"/>
  <c r="A41" i="2"/>
  <c r="B69" i="4"/>
  <c r="A48" i="6"/>
  <c r="A27" i="2"/>
  <c r="A55" i="2"/>
  <c r="A66" i="2"/>
  <c r="A73" i="2"/>
  <c r="A16" i="2"/>
  <c r="C17" i="3"/>
  <c r="A20" i="2"/>
  <c r="B6" i="3"/>
  <c r="B49" i="4"/>
  <c r="A32" i="6"/>
  <c r="B43" i="4"/>
  <c r="A27" i="6"/>
  <c r="B2" i="3"/>
  <c r="A49" i="2"/>
  <c r="B13" i="4"/>
  <c r="A19" i="2"/>
  <c r="A38" i="2"/>
  <c r="A1" i="2"/>
  <c r="B83" i="4"/>
  <c r="A58" i="6"/>
  <c r="B10" i="3"/>
  <c r="A8" i="2"/>
  <c r="A2" i="2"/>
  <c r="A51" i="2"/>
  <c r="B67" i="4"/>
  <c r="C2" i="3"/>
  <c r="A45" i="2"/>
  <c r="B8" i="4"/>
  <c r="A4" i="6"/>
  <c r="B26" i="4"/>
  <c r="A15" i="6"/>
  <c r="A46" i="2"/>
  <c r="A72" i="2"/>
  <c r="C14" i="3"/>
  <c r="A14" i="2"/>
  <c r="A48" i="2"/>
  <c r="B77" i="4"/>
  <c r="A54" i="6"/>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c r="B21" i="4"/>
  <c r="A12" i="6"/>
  <c r="B17" i="4"/>
  <c r="A9" i="6"/>
  <c r="B15" i="4"/>
  <c r="A7" i="6"/>
  <c r="B19" i="4"/>
  <c r="B25" i="4"/>
  <c r="A14" i="6"/>
  <c r="D2" i="4"/>
  <c r="B6" i="4"/>
  <c r="C21" i="3"/>
  <c r="B9" i="4"/>
  <c r="A5" i="6"/>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27" i="5"/>
  <c r="AB1098" i="5"/>
  <c r="AB1058" i="5"/>
  <c r="AB1034" i="5"/>
  <c r="G1888" i="5"/>
  <c r="B61" i="4"/>
  <c r="A42" i="6"/>
  <c r="V2343" i="5"/>
  <c r="H25" i="6"/>
  <c r="D25" i="6"/>
  <c r="H31" i="6"/>
  <c r="D31" i="6"/>
  <c r="J4" i="5"/>
  <c r="M4" i="5"/>
  <c r="K4" i="5"/>
  <c r="C9" i="6"/>
  <c r="C16" i="6"/>
  <c r="P4" i="5"/>
  <c r="D4" i="8"/>
  <c r="B1001" i="7"/>
  <c r="B35" i="4"/>
  <c r="B38" i="4"/>
  <c r="B62" i="4"/>
  <c r="A43" i="6"/>
  <c r="C13" i="6"/>
  <c r="C12" i="6"/>
  <c r="C59" i="6"/>
  <c r="B3" i="6"/>
  <c r="A4" i="8"/>
  <c r="B22" i="3"/>
  <c r="B4" i="8"/>
  <c r="B34" i="4"/>
  <c r="B40" i="4"/>
  <c r="B58" i="4"/>
  <c r="A40" i="6"/>
  <c r="C10" i="6"/>
  <c r="C3" i="6"/>
  <c r="I4" i="8"/>
  <c r="C46" i="6"/>
  <c r="C29" i="6"/>
  <c r="C5" i="7"/>
  <c r="A1" i="6"/>
  <c r="A85" i="4"/>
  <c r="B33" i="4"/>
  <c r="A21" i="6"/>
  <c r="B81" i="4"/>
  <c r="A57" i="6"/>
  <c r="H4" i="5"/>
  <c r="O4" i="5"/>
  <c r="B2" i="5"/>
  <c r="B41" i="4"/>
  <c r="B65" i="4"/>
  <c r="A46" i="6"/>
  <c r="D3" i="6"/>
  <c r="B19" i="1"/>
  <c r="B29" i="4"/>
  <c r="A18" i="6"/>
  <c r="C8" i="6"/>
  <c r="C11" i="6"/>
  <c r="C30" i="6"/>
  <c r="A3" i="6"/>
  <c r="D5" i="7"/>
  <c r="B32" i="4"/>
  <c r="A20" i="6"/>
  <c r="N4" i="5"/>
  <c r="B28" i="4"/>
  <c r="A17" i="6"/>
  <c r="G4" i="5"/>
  <c r="A1" i="7"/>
  <c r="C40" i="6"/>
  <c r="F4" i="5"/>
  <c r="C4" i="8"/>
  <c r="A1" i="8"/>
  <c r="C17" i="6"/>
  <c r="B27" i="4"/>
  <c r="A16" i="6"/>
  <c r="B79" i="4"/>
  <c r="A55" i="6"/>
  <c r="D1" i="6"/>
  <c r="C18" i="6"/>
  <c r="C35" i="6"/>
  <c r="B5" i="7"/>
  <c r="C26" i="6"/>
  <c r="C41" i="6"/>
  <c r="C45" i="6"/>
  <c r="A64" i="2"/>
  <c r="A47" i="2"/>
  <c r="C36" i="6"/>
  <c r="H4" i="8"/>
  <c r="F4" i="8"/>
  <c r="B3" i="5"/>
  <c r="G4" i="8"/>
  <c r="I4" i="5"/>
  <c r="C7" i="6"/>
  <c r="L4" i="5"/>
  <c r="B68" i="4"/>
  <c r="A47" i="6"/>
  <c r="A4" i="5"/>
  <c r="G25" i="4"/>
  <c r="G43" i="4"/>
  <c r="C4" i="6"/>
  <c r="D25" i="4"/>
  <c r="D55" i="4"/>
  <c r="A24" i="6"/>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D6" i="6"/>
  <c r="V1118" i="5"/>
  <c r="AB2498" i="5"/>
  <c r="D23"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B57" i="4"/>
  <c r="A39" i="6"/>
  <c r="B63" i="4"/>
  <c r="A44" i="6"/>
  <c r="G20" i="6"/>
  <c r="D16" i="6"/>
  <c r="K61" i="6"/>
  <c r="B75" i="4"/>
  <c r="A53" i="6"/>
  <c r="I2363" i="5"/>
  <c r="H2363" i="5"/>
  <c r="J2363" i="5"/>
  <c r="C25" i="6"/>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B44" i="4"/>
  <c r="A28" i="6"/>
  <c r="B50" i="4"/>
  <c r="A33" i="6"/>
  <c r="A23" i="6"/>
  <c r="A26" i="6"/>
  <c r="B56" i="4"/>
  <c r="A38" i="6"/>
  <c r="B74" i="4"/>
  <c r="A52" i="6"/>
  <c r="B64" i="4"/>
  <c r="A45" i="6"/>
  <c r="C20" i="6"/>
  <c r="C6" i="6"/>
  <c r="C15" i="6"/>
  <c r="B47" i="4"/>
  <c r="A31" i="6"/>
  <c r="B59" i="4"/>
  <c r="A41" i="6"/>
  <c r="B53" i="4"/>
  <c r="A36" i="6"/>
  <c r="D31" i="4"/>
  <c r="B52" i="4"/>
  <c r="A35" i="6"/>
  <c r="D37" i="4"/>
  <c r="G68" i="4"/>
  <c r="G55" i="4"/>
  <c r="G31" i="4"/>
  <c r="D68" i="4"/>
  <c r="B46" i="4"/>
  <c r="A30" i="6"/>
  <c r="D43" i="4"/>
  <c r="G37" i="4"/>
  <c r="A25" i="6"/>
  <c r="G61" i="4"/>
  <c r="G49" i="4"/>
  <c r="D61" i="4"/>
  <c r="D49" i="4"/>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C24" i="6"/>
  <c r="C23" i="6"/>
  <c r="D20" i="6"/>
  <c r="D53" i="6"/>
  <c r="C53" i="6"/>
  <c r="D61" i="6"/>
  <c r="C44" i="6"/>
  <c r="C34" i="6"/>
  <c r="D54" i="6"/>
  <c r="D58" i="6"/>
  <c r="D57" i="6"/>
  <c r="C48" i="6"/>
  <c r="C55" i="6"/>
  <c r="C39" i="6"/>
  <c r="D33" i="6"/>
  <c r="C33" i="6"/>
  <c r="C38" i="6"/>
  <c r="D38" i="6"/>
  <c r="D43" i="6"/>
  <c r="C43" i="6"/>
  <c r="D28" i="6"/>
  <c r="C28" i="6"/>
  <c r="B2" i="6"/>
  <c r="C64" i="6"/>
  <c r="C61" i="6"/>
  <c r="D52" i="6"/>
  <c r="C52" i="6"/>
  <c r="C57" i="6"/>
  <c r="C58" i="6"/>
  <c r="D49" i="6"/>
  <c r="D48" i="6"/>
  <c r="C54" i="6"/>
  <c r="D55" i="6"/>
  <c r="C60" i="6"/>
  <c r="D60" i="6"/>
  <c r="D50" i="6"/>
  <c r="C50" i="6"/>
  <c r="D2" i="6"/>
  <c r="C49"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<sst xmlns="http://schemas.openxmlformats.org/spreadsheetml/2006/main" count="15104" uniqueCount="12835">
  <si>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</si>
  <si>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</si>
  <si>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</si>
  <si>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</si>
  <si>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</si>
  <si>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</si>
  <si>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</si>
  <si>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</si>
  <si>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</si>
  <si>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</si>
  <si>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</si>
  <si>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</si>
  <si>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</si>
  <si>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</si>
  <si>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</si>
  <si>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</si>
  <si>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</si>
  <si>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</si>
  <si>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</si>
  <si>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</si>
  <si>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</si>
  <si>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</si>
  <si>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</si>
  <si>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</si>
  <si>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</si>
  <si>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</si>
  <si>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</si>
  <si>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</si>
  <si>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</si>
  <si>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</si>
  <si>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</si>
  <si>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</si>
  <si>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</si>
  <si>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</si>
  <si>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</si>
  <si>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</si>
  <si>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</si>
  <si>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</si>
  <si>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</si>
  <si>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</si>
  <si>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</si>
  <si>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</si>
  <si>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</si>
  <si>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</si>
  <si>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</si>
  <si>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</si>
  <si>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</si>
  <si>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</si>
  <si>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</si>
  <si>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</si>
  <si>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</si>
  <si>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</si>
  <si>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</si>
  <si>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</si>
  <si>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</si>
  <si>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</si>
  <si>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</si>
  <si>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</si>
  <si>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</si>
  <si>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</si>
  <si>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</si>
  <si>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</si>
  <si>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</si>
  <si>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</si>
  <si>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</si>
  <si>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</si>
  <si>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</si>
  <si>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</si>
  <si>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</si>
  <si>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</si>
  <si>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</si>
  <si>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</si>
  <si>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</si>
  <si>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</si>
  <si>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</si>
  <si>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</si>
  <si>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</si>
  <si>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</si>
  <si>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</si>
  <si>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</si>
  <si>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</si>
  <si>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</si>
  <si>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</si>
  <si>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</si>
  <si>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</si>
  <si>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</si>
  <si>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</si>
  <si>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</si>
  <si>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</si>
  <si>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</si>
  <si>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</si>
  <si>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</si>
  <si>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</si>
  <si>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</si>
  <si>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</si>
  <si>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</si>
  <si>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</si>
  <si>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</si>
  <si>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</si>
  <si>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</si>
  <si>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</si>
  <si>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</si>
  <si>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</si>
  <si>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</si>
  <si>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</si>
  <si>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</si>
  <si>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</si>
  <si>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</si>
  <si>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</si>
  <si>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</si>
  <si>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</si>
  <si>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</si>
  <si>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</si>
  <si>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</si>
  <si>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</si>
  <si>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</si>
  <si>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</si>
  <si>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</si>
  <si>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</si>
  <si>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</si>
  <si>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</si>
  <si>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</si>
  <si>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</si>
  <si>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</si>
  <si>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</si>
  <si>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</si>
  <si>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</si>
  <si>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</si>
  <si>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</si>
  <si>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</si>
  <si>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</si>
  <si>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</si>
  <si>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</si>
  <si>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</si>
  <si>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</si>
  <si>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</si>
  <si>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</si>
  <si>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</si>
  <si>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</si>
  <si>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</si>
  <si>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</si>
  <si>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</si>
  <si>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</si>
  <si>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</si>
  <si>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</si>
  <si>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</si>
  <si>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</si>
  <si>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</si>
  <si>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</si>
  <si>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</si>
  <si>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</si>
  <si>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</si>
  <si>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</si>
  <si>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</si>
  <si>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</si>
  <si>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</si>
  <si>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</si>
  <si>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</si>
  <si>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</si>
  <si>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</si>
  <si>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</si>
  <si>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</si>
  <si>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</si>
  <si>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</si>
  <si>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</si>
  <si>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</si>
  <si>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</si>
  <si>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</si>
  <si>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</si>
  <si>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</si>
  <si>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</si>
  <si>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</si>
  <si>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</si>
  <si>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</si>
  <si>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</si>
  <si>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</si>
  <si>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</si>
  <si>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</si>
  <si>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</si>
  <si>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</si>
  <si>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</si>
  <si>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</si>
  <si>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</si>
  <si>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</si>
  <si>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</si>
  <si>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</si>
  <si>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</si>
  <si>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</si>
  <si>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</si>
  <si>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</si>
  <si>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</si>
  <si>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</si>
  <si>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</si>
  <si>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</si>
  <si>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</si>
  <si>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</si>
  <si>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</si>
  <si>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</si>
  <si>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</si>
  <si>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</si>
  <si>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</si>
  <si>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</si>
  <si>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</si>
  <si>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</si>
  <si>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</si>
  <si>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</si>
  <si>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</si>
  <si>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</si>
  <si>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</si>
  <si>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</si>
  <si>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</si>
  <si>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</si>
  <si>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</si>
  <si>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</si>
  <si>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</si>
  <si>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</si>
  <si>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</si>
  <si>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</si>
  <si>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</si>
  <si>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</si>
  <si>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</si>
  <si>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</si>
  <si>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</si>
  <si>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</si>
  <si>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</si>
  <si>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</si>
  <si>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</si>
  <si>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</si>
  <si>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</si>
  <si>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</si>
  <si>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</si>
  <si>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</si>
  <si>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</si>
  <si>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</si>
  <si>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</si>
  <si>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</si>
  <si>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</si>
  <si>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</si>
  <si>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</si>
  <si>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</si>
  <si>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</si>
  <si>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</si>
  <si>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</si>
  <si>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</si>
  <si>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</si>
  <si>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</si>
  <si>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</si>
  <si>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</si>
  <si>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</si>
  <si>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</si>
  <si>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</si>
  <si>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</si>
  <si>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</si>
  <si>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</si>
  <si>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</si>
  <si>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</si>
  <si>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</si>
  <si>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</si>
  <si>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</si>
  <si>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</si>
  <si>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</si>
  <si>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</si>
  <si>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</si>
  <si>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</si>
  <si>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</si>
  <si>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</si>
  <si>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</si>
  <si>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</si>
  <si>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</si>
  <si>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</si>
  <si>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</si>
  <si>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</si>
  <si>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</si>
  <si>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</si>
  <si>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</si>
  <si>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</si>
  <si>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</si>
  <si>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</si>
  <si>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</si>
  <si>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</si>
  <si>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</si>
  <si>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</si>
  <si>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</si>
  <si>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</si>
  <si>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</si>
  <si>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</si>
  <si>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</si>
  <si>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</si>
  <si>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</si>
  <si>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</si>
  <si>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</si>
  <si>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</si>
  <si>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</si>
  <si>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</si>
  <si>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</si>
  <si>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</si>
  <si>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</si>
  <si>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</si>
  <si>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</si>
  <si>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</si>
  <si>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</si>
  <si>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</si>
  <si>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</si>
  <si>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</si>
  <si>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</si>
  <si>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</si>
  <si>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</si>
  <si>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</si>
  <si>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</si>
  <si>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</si>
  <si>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</si>
  <si>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</si>
  <si>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</si>
  <si>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</si>
  <si>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</si>
  <si>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</si>
  <si>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</si>
  <si>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</si>
  <si>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</si>
  <si>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</si>
  <si>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</si>
  <si>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</si>
  <si>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</si>
  <si>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</si>
  <si>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</si>
  <si>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</si>
  <si>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</si>
  <si>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</si>
  <si>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</si>
  <si>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</si>
  <si>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</si>
  <si>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</si>
  <si>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</si>
  <si>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</si>
  <si>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</si>
  <si>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</si>
  <si>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</si>
  <si>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</si>
  <si>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</si>
  <si>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</si>
  <si>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</si>
  <si>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</si>
  <si>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</si>
  <si>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</si>
  <si>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</si>
  <si>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</si>
  <si>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</si>
  <si>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</si>
  <si>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</si>
  <si>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</si>
  <si>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</si>
  <si>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</si>
  <si>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</si>
  <si>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</si>
  <si>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</si>
  <si>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</si>
  <si>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</si>
  <si>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</si>
  <si>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</si>
  <si>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</si>
  <si>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</si>
  <si>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</si>
  <si>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</si>
  <si>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</si>
  <si>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</si>
  <si>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</si>
  <si>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</si>
  <si>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</si>
  <si>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</si>
  <si>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</si>
  <si>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</si>
  <si>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</si>
  <si>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</si>
  <si>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</si>
  <si>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</si>
  <si>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</si>
  <si>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</si>
  <si>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</si>
  <si>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</si>
  <si>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</si>
  <si>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</si>
  <si>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</si>
  <si>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</si>
  <si>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</si>
  <si>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</si>
  <si>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</si>
  <si>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</si>
  <si>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</si>
  <si>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</si>
  <si>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</si>
  <si>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</si>
  <si>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</si>
  <si>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</si>
  <si>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</si>
  <si>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</si>
  <si>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</si>
  <si>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</si>
  <si>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</si>
  <si>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</si>
  <si>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</si>
  <si>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</si>
  <si>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</si>
  <si>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</si>
  <si>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</si>
  <si>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</si>
  <si>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</si>
  <si>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</si>
  <si>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</si>
  <si>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</si>
  <si>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</si>
  <si>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</si>
  <si>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</si>
  <si>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</si>
  <si>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</si>
  <si>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</si>
  <si>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</si>
  <si>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</si>
  <si>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</si>
  <si>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</si>
  <si>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</si>
  <si>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</si>
  <si>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</si>
  <si>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</si>
  <si>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</si>
  <si>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</si>
  <si>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</si>
  <si>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</si>
  <si>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</si>
  <si>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</si>
  <si>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</si>
  <si>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</si>
  <si>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</si>
  <si>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</si>
  <si>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</si>
  <si>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</si>
  <si>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</si>
  <si>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</si>
  <si>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</si>
  <si>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</si>
  <si>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</si>
  <si>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</si>
  <si>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</si>
  <si>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</si>
  <si>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</si>
  <si>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</si>
  <si>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</si>
  <si>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</si>
  <si>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</si>
  <si>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</si>
  <si>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</si>
  <si>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</si>
  <si>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</si>
  <si>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</si>
  <si>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</si>
  <si>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</si>
  <si>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</si>
  <si>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</si>
  <si>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</si>
  <si>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</si>
  <si>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</si>
  <si>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</si>
  <si>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</si>
  <si>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</si>
  <si>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</si>
  <si>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</si>
  <si>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</si>
  <si>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</si>
  <si>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</si>
  <si>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</si>
  <si>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</si>
  <si>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</si>
  <si>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</si>
  <si>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</si>
  <si>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</si>
  <si>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</si>
  <si>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</si>
  <si>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</si>
  <si>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</si>
  <si>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</si>
  <si>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</si>
  <si>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</si>
  <si>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</si>
  <si>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</si>
  <si>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</si>
  <si>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</si>
  <si>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</si>
  <si>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</si>
  <si>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</si>
  <si>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</si>
  <si>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</si>
  <si>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</si>
  <si>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</si>
  <si>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</si>
  <si>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</si>
  <si>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</si>
  <si>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</si>
  <si>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</si>
  <si>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</si>
  <si>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</si>
  <si>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</si>
  <si>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</si>
  <si>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</si>
  <si>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</si>
  <si>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</si>
  <si>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</si>
  <si>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</si>
  <si>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</si>
  <si>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</si>
  <si>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</si>
  <si>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</si>
  <si>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</si>
  <si>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</si>
  <si>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</si>
  <si>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</si>
  <si>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</si>
  <si>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</si>
  <si>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</si>
  <si>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</si>
  <si>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</si>
  <si>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</si>
  <si>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</si>
  <si>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</si>
  <si>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</si>
  <si>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</si>
  <si>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</si>
  <si>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</si>
  <si>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</si>
  <si>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</si>
  <si>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</si>
  <si>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</si>
  <si>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</si>
  <si>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</si>
  <si>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</si>
  <si>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</si>
  <si>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</si>
  <si>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</si>
  <si>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</si>
  <si>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</si>
  <si>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</si>
  <si>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</si>
  <si>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</si>
  <si>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</si>
  <si>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</si>
  <si>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</si>
  <si>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</si>
  <si>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</si>
  <si>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</si>
  <si>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</si>
  <si>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</si>
  <si>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</si>
  <si>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</si>
  <si>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</si>
  <si>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</si>
  <si>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</si>
  <si>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</si>
  <si>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</si>
  <si>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</si>
  <si>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</si>
  <si>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</si>
  <si>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</si>
  <si>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</si>
  <si>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</si>
  <si>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</si>
  <si>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</si>
  <si>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</si>
  <si>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</si>
  <si>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</si>
  <si>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</si>
  <si>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</si>
  <si>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</si>
  <si>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</si>
  <si>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</si>
  <si>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</si>
  <si>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</si>
  <si>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</si>
  <si>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</si>
  <si>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</si>
  <si>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</si>
  <si>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</si>
  <si>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</si>
  <si>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</si>
  <si>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</si>
  <si>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</si>
  <si>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</si>
  <si>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</si>
  <si>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</si>
  <si>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</si>
  <si>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</si>
  <si>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</si>
  <si>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</si>
  <si>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</si>
  <si>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</si>
  <si>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</si>
  <si>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</si>
  <si>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</si>
  <si>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</si>
  <si>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</si>
  <si>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</si>
  <si>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</si>
  <si>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</si>
  <si>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</si>
  <si>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</si>
  <si>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</si>
  <si>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</si>
  <si>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</si>
  <si>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</si>
  <si>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</si>
  <si>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</si>
  <si>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</si>
  <si>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</si>
  <si>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</si>
  <si>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</si>
  <si>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</si>
  <si>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</si>
  <si>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</si>
  <si>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</si>
  <si>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</si>
  <si>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</si>
  <si>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</si>
  <si>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</si>
  <si>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</si>
  <si>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</si>
  <si>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</si>
  <si>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</si>
  <si>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</si>
  <si>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</si>
  <si>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</si>
  <si>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</si>
  <si>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</si>
  <si>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</si>
  <si>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</si>
  <si>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</si>
  <si>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</si>
  <si>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</si>
  <si>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</si>
  <si>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</si>
  <si>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</si>
  <si>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</si>
  <si>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</si>
  <si>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</si>
  <si>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</si>
  <si>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</si>
  <si>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</si>
  <si>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</si>
  <si>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</si>
  <si>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</si>
  <si>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</si>
  <si>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</si>
  <si>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</si>
  <si>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</si>
  <si>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</si>
  <si>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</si>
  <si>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</si>
  <si>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</si>
  <si>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</si>
  <si>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</si>
  <si>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</si>
  <si>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</si>
  <si>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</si>
  <si>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</si>
  <si>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</si>
  <si>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</si>
  <si>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</si>
  <si>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</si>
  <si>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</si>
  <si>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</si>
  <si>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</si>
  <si>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</si>
  <si>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</si>
  <si>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</si>
  <si>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</si>
  <si>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</si>
  <si>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</si>
  <si>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</si>
  <si>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</si>
  <si>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</si>
  <si>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</si>
  <si>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</si>
  <si>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</si>
  <si>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</si>
  <si>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</si>
  <si>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</si>
  <si>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</si>
  <si>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</si>
  <si>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</si>
  <si>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</si>
  <si>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</si>
  <si>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</si>
  <si>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</si>
  <si>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</si>
  <si>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</si>
  <si>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</si>
  <si>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</si>
  <si>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</si>
  <si>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</si>
  <si>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</si>
  <si>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</si>
  <si>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</si>
  <si>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</si>
  <si>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</si>
  <si>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</si>
  <si>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</si>
  <si>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</si>
  <si>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</si>
  <si>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</si>
  <si>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</si>
  <si>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</si>
  <si>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</si>
  <si>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</si>
  <si>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</si>
  <si>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</si>
  <si>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</si>
  <si>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</si>
  <si>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</si>
  <si>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</si>
  <si>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</si>
  <si>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</si>
  <si>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</si>
  <si>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</si>
  <si>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</si>
  <si>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</si>
  <si>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</si>
  <si>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</si>
  <si>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</si>
  <si>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</si>
  <si>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</si>
  <si>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</si>
  <si>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</si>
  <si>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</si>
  <si>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</si>
  <si>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</si>
  <si>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</si>
  <si>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</si>
  <si>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</si>
  <si>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</si>
  <si>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</si>
  <si>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</si>
  <si>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</si>
  <si>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</si>
  <si>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</si>
  <si>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</si>
  <si>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</si>
  <si>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</si>
  <si>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</si>
  <si>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</si>
  <si>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</si>
  <si>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</si>
  <si>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</si>
  <si>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</si>
  <si>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</si>
  <si>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</si>
  <si>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</si>
  <si>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</si>
  <si>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</si>
  <si>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</si>
  <si>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</si>
  <si>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</si>
  <si>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</si>
  <si>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</si>
  <si>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</si>
  <si>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</si>
  <si>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</si>
  <si>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</si>
  <si>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</si>
  <si>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</si>
  <si>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</si>
  <si>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</si>
  <si>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</si>
  <si>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</si>
  <si>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</si>
  <si>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</si>
  <si>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</si>
  <si>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</si>
  <si>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</si>
  <si>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</si>
  <si>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</si>
  <si>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</si>
  <si>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</si>
  <si>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</si>
  <si>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</si>
  <si>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</si>
  <si>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</si>
  <si>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</si>
  <si>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</si>
  <si>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</si>
  <si>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</si>
  <si>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</si>
  <si>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</si>
  <si>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</si>
  <si>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</si>
  <si>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</si>
  <si>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</si>
  <si>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</si>
  <si>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</si>
  <si>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</si>
  <si>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</si>
  <si>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</si>
  <si>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</si>
  <si>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</si>
  <si>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</si>
  <si>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</si>
  <si>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</si>
  <si>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</si>
  <si>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</si>
  <si>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</si>
  <si>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</si>
  <si>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</si>
  <si>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</si>
  <si>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</si>
  <si>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</si>
  <si>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</si>
  <si>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</si>
  <si>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</si>
  <si>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</si>
  <si>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</si>
  <si>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</si>
  <si>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</si>
  <si>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</si>
  <si>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</si>
  <si>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</si>
  <si>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</si>
  <si>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</si>
  <si>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</si>
  <si>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</si>
  <si>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</si>
  <si>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</si>
  <si>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</si>
  <si>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</si>
  <si>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</si>
  <si>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</si>
  <si>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</si>
  <si>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</si>
  <si>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</si>
  <si>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</si>
  <si>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</si>
  <si>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</si>
  <si>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</si>
  <si>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</si>
  <si>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</si>
  <si>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</si>
  <si>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</si>
  <si>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</si>
  <si>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</si>
  <si>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</si>
  <si>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</si>
  <si>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</si>
  <si>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</si>
  <si>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</si>
  <si>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</si>
  <si>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</si>
  <si>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</si>
  <si>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</si>
  <si>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</si>
  <si>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</si>
  <si>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</si>
  <si>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</si>
  <si>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</si>
  <si>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</si>
  <si>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</si>
  <si>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</si>
  <si>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</si>
  <si>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</si>
  <si>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</si>
  <si>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</si>
  <si>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</si>
  <si>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</si>
  <si>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</si>
  <si>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</si>
  <si>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</si>
  <si>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</si>
  <si>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</si>
  <si>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</si>
  <si>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</si>
  <si>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</si>
  <si>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</si>
  <si>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</si>
  <si>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</si>
  <si>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</si>
  <si>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</si>
  <si>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</si>
  <si>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</si>
  <si>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</si>
  <si>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</si>
  <si>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</si>
  <si>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</si>
  <si>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</si>
  <si>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</si>
  <si>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</si>
  <si>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</si>
  <si>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</si>
  <si>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</si>
  <si>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</si>
  <si>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</si>
  <si>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</si>
  <si>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</si>
  <si>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</si>
  <si>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</si>
  <si>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</si>
  <si>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</si>
  <si>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</si>
  <si>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</si>
  <si>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</si>
  <si>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</si>
  <si>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</si>
  <si>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</si>
  <si>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</si>
  <si>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</si>
  <si>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</si>
  <si>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</si>
  <si>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</si>
  <si>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</si>
  <si>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</si>
  <si>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</si>
  <si>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</si>
  <si>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</si>
  <si>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</si>
  <si>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</si>
  <si>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</si>
  <si>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</si>
  <si>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</si>
  <si>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</si>
  <si>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</si>
  <si>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</si>
  <si>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</si>
  <si>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</si>
  <si>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</si>
  <si>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</si>
  <si>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</si>
  <si>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</si>
  <si>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</si>
  <si>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</si>
  <si>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</si>
  <si>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</si>
  <si>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</si>
  <si>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</si>
  <si>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</si>
  <si>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</si>
  <si>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</si>
  <si>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</si>
  <si>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</si>
  <si>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</si>
  <si>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</si>
  <si>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</si>
  <si>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</si>
  <si>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</si>
  <si>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</si>
  <si>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</si>
  <si>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</si>
  <si>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</si>
  <si>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</si>
  <si>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</si>
  <si>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</si>
  <si>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</si>
  <si>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</si>
  <si>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</si>
  <si>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</si>
  <si>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</si>
  <si>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</si>
  <si>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</si>
  <si>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</si>
  <si>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</si>
  <si>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</si>
  <si>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</si>
  <si>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</si>
  <si>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</si>
  <si>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</si>
  <si>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</si>
  <si>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</si>
  <si>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</si>
  <si>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</si>
  <si>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</si>
  <si>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</si>
  <si>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</si>
  <si>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</si>
  <si>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</si>
  <si>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</si>
  <si>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</si>
  <si>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</si>
  <si>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</si>
  <si>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</si>
  <si>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</si>
  <si>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</si>
  <si>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</si>
  <si>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</si>
  <si>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</si>
  <si>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</si>
  <si>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</si>
  <si>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</si>
  <si>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</si>
  <si>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</si>
  <si>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</si>
  <si>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</si>
  <si>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</si>
  <si>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</si>
  <si>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</si>
  <si>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</si>
  <si>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</si>
  <si>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</si>
  <si>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</si>
  <si>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</si>
  <si>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</si>
  <si>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</si>
  <si>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</si>
  <si>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</si>
  <si>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</si>
  <si>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</si>
  <si>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</si>
  <si>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</si>
  <si>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</si>
  <si>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</si>
  <si>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</si>
  <si>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</si>
  <si>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</si>
  <si>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</si>
  <si>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</si>
  <si>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</si>
  <si>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</si>
  <si>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</si>
  <si>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</si>
  <si>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</si>
  <si>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</si>
  <si>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</si>
  <si>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</si>
  <si>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</si>
  <si>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</si>
  <si>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</si>
  <si>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</si>
  <si>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</si>
  <si>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</si>
  <si>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</si>
  <si>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</si>
  <si>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</si>
  <si>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</si>
  <si>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</si>
  <si>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</si>
  <si>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</si>
  <si>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</si>
  <si>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</si>
  <si>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</si>
  <si>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</si>
  <si>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</si>
  <si>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</si>
  <si>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</si>
  <si>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</si>
  <si>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</si>
  <si>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</si>
  <si>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</si>
  <si>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</si>
  <si>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</si>
  <si>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</si>
  <si>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</si>
  <si>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</si>
  <si>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</si>
  <si>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</si>
  <si>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</si>
  <si>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</si>
  <si>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</si>
  <si>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</si>
  <si>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</si>
  <si>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</si>
  <si>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</si>
  <si>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</si>
  <si>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</si>
  <si>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</si>
  <si>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</si>
  <si>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</si>
  <si>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</si>
  <si>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</si>
  <si>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</si>
  <si>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</si>
  <si>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</si>
  <si>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</si>
  <si>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</si>
  <si>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</si>
  <si>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</si>
  <si>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</si>
  <si>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</si>
  <si>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</si>
  <si>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</si>
  <si>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</si>
  <si>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</si>
  <si>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</si>
  <si>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</si>
  <si>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</si>
  <si>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</si>
  <si>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</si>
  <si>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</si>
  <si>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</si>
  <si>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</si>
  <si>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</si>
  <si>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</si>
  <si>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</si>
  <si>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</si>
  <si>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</si>
  <si>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</si>
  <si>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</si>
  <si>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</si>
  <si>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</si>
  <si>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</si>
  <si>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</si>
  <si>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</si>
  <si>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</si>
  <si>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</si>
  <si>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</si>
  <si>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</si>
  <si>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</si>
  <si>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</si>
  <si>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</si>
  <si>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</si>
  <si>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</si>
  <si>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</si>
  <si>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</si>
  <si>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</si>
  <si>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</si>
  <si>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</si>
  <si>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</si>
  <si>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</si>
  <si>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</si>
  <si>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</si>
  <si>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</si>
  <si>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</si>
  <si>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</si>
  <si>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</si>
  <si>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</si>
  <si>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</si>
  <si>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</si>
  <si>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</si>
  <si>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</si>
  <si>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</si>
  <si>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</si>
  <si>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</si>
  <si>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</si>
  <si>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</si>
  <si>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</si>
  <si>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</si>
  <si>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</si>
  <si>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</si>
  <si>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</si>
  <si>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</si>
  <si>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</si>
  <si>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</si>
  <si>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</si>
  <si>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</si>
  <si>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</si>
  <si>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</si>
  <si>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</si>
  <si>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</si>
  <si>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</si>
  <si>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</si>
  <si>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</si>
  <si>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</si>
  <si>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</si>
  <si>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</si>
  <si>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</si>
  <si>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</si>
  <si>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</si>
  <si>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</si>
  <si>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</si>
  <si>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</si>
  <si>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</si>
  <si>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</si>
  <si>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</si>
  <si>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</si>
  <si>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</si>
  <si>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</si>
  <si>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</si>
  <si>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</si>
  <si>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</si>
  <si>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</si>
  <si>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</si>
  <si>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</si>
  <si>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</si>
  <si>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</si>
  <si>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</si>
  <si>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</si>
  <si>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</si>
  <si>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</si>
  <si>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</si>
  <si>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</si>
  <si>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</si>
  <si>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</si>
  <si>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</si>
  <si>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</si>
  <si>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</si>
  <si>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</si>
  <si>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</si>
  <si>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</si>
  <si>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</si>
  <si>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</si>
  <si>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</si>
  <si>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</si>
  <si>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</si>
  <si>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</si>
  <si>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</si>
  <si>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</si>
  <si>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</si>
  <si>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</si>
  <si>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</si>
  <si>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</si>
  <si>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</si>
  <si>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</si>
  <si>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</si>
  <si>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</si>
  <si>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</si>
  <si>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</si>
  <si>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</si>
  <si>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</si>
  <si>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</si>
  <si>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</si>
  <si>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</si>
  <si>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</si>
  <si>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</si>
  <si>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</si>
  <si>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</si>
  <si>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</si>
  <si>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</si>
  <si>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</si>
  <si>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</si>
  <si>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</si>
  <si>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</si>
  <si>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</si>
  <si>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</si>
  <si>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</si>
  <si>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</si>
  <si>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</si>
  <si>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</si>
  <si>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</si>
  <si>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</si>
  <si>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</si>
  <si>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</si>
  <si>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</si>
  <si>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</si>
  <si>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</si>
  <si>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</si>
  <si>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</si>
  <si>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</si>
  <si>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</si>
  <si>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</si>
  <si>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</si>
  <si>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</si>
  <si>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</si>
  <si>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</si>
  <si>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</si>
  <si>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</si>
  <si>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</si>
  <si>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</si>
  <si>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</si>
  <si>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</si>
  <si>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</si>
  <si>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</si>
  <si>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</si>
  <si>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</si>
  <si>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</si>
  <si>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</si>
  <si>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</si>
  <si>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</si>
  <si>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</si>
  <si>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</si>
  <si>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</si>
  <si>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</si>
  <si>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</si>
  <si>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</si>
  <si>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</si>
  <si>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</si>
  <si>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</si>
  <si>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</si>
  <si>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</si>
  <si>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</si>
  <si>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</si>
  <si>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</si>
  <si>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</si>
  <si>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</si>
  <si>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</si>
  <si>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</si>
  <si>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</si>
  <si>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</si>
  <si>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</si>
  <si>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</si>
  <si>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</si>
  <si>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</si>
  <si>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</si>
  <si>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</si>
  <si>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</si>
  <si>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</si>
  <si>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</si>
  <si>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</si>
  <si>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</si>
  <si>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</si>
  <si>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</si>
  <si>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</si>
  <si>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</si>
  <si>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</si>
  <si>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</si>
  <si>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</si>
  <si>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</si>
  <si>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</si>
  <si>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</si>
  <si>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</si>
  <si>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</si>
  <si>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</si>
  <si>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</si>
  <si>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</si>
  <si>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</si>
  <si>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</si>
  <si>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</si>
  <si>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</si>
  <si>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</si>
  <si>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</si>
  <si>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</si>
  <si>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</si>
  <si>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</si>
  <si>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</si>
  <si>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</si>
  <si>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</si>
  <si>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</si>
  <si>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</si>
  <si>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</si>
  <si>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</si>
  <si>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</si>
  <si>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</si>
  <si>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</si>
  <si>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</si>
  <si>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</si>
  <si>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</si>
  <si>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</si>
  <si>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</si>
  <si>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</si>
  <si>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</si>
  <si>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</si>
  <si>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</si>
  <si>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</si>
  <si>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</si>
  <si>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</si>
  <si>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</si>
  <si>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</si>
  <si>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</si>
  <si>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</si>
  <si>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</si>
  <si>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</si>
  <si>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</si>
  <si>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</si>
  <si>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</si>
  <si>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</si>
  <si>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</si>
  <si>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</si>
  <si>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</si>
  <si>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</si>
  <si>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</si>
  <si>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</si>
  <si>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</si>
  <si>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</si>
  <si>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</si>
  <si>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</si>
  <si>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</si>
  <si>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</si>
  <si>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</si>
  <si>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</si>
  <si>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</si>
  <si>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</si>
  <si>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</si>
  <si>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</si>
  <si>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</si>
  <si>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</si>
  <si>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</si>
  <si>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</si>
  <si>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</si>
  <si>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</si>
  <si>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</si>
  <si>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</si>
  <si>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</si>
  <si>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</si>
  <si>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</si>
  <si>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</si>
  <si>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</si>
  <si>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</si>
  <si>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</si>
  <si>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</si>
  <si>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</si>
  <si>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</si>
  <si>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</si>
  <si>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</si>
  <si>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</si>
  <si>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</si>
  <si>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</si>
  <si>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</si>
  <si>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</si>
  <si>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</si>
  <si>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</si>
  <si>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</si>
  <si>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</si>
  <si>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</si>
  <si>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</si>
  <si>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</si>
  <si>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</si>
  <si>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</si>
  <si>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</si>
  <si>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</si>
  <si>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</si>
  <si>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</si>
  <si>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</si>
  <si>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</si>
  <si>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</si>
  <si>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</si>
  <si>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</si>
  <si>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</si>
  <si>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</si>
  <si>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</si>
  <si>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</si>
  <si>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</si>
  <si>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</si>
  <si>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</si>
  <si>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</si>
  <si>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</si>
  <si>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</si>
  <si>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</si>
  <si>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</si>
  <si>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</si>
  <si>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</si>
  <si>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</si>
  <si>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</si>
  <si>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</si>
  <si>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</si>
  <si>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</si>
  <si>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</si>
  <si>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</si>
  <si>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</si>
  <si>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</si>
  <si>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</si>
  <si>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</si>
  <si>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</si>
  <si>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</si>
  <si>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</si>
  <si>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</si>
  <si>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</si>
  <si>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</si>
  <si>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</si>
  <si>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</si>
  <si>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</si>
  <si>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</si>
  <si>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</si>
  <si>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</si>
  <si>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</si>
  <si>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</si>
  <si>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</si>
  <si>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</si>
  <si>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</si>
  <si>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</si>
  <si>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</si>
  <si>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</si>
  <si>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</si>
  <si>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</si>
  <si>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</si>
  <si>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</si>
  <si>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</si>
  <si>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</si>
  <si>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</si>
  <si>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</si>
  <si>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</si>
  <si>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</si>
  <si>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</si>
  <si>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</si>
  <si>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</si>
  <si>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</si>
  <si>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</si>
  <si>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</si>
  <si>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</si>
  <si>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</si>
  <si>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</si>
  <si>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</si>
  <si>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</si>
  <si>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</si>
  <si>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</si>
  <si>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</si>
  <si>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</si>
  <si>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</si>
  <si>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</si>
  <si>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</si>
  <si>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</si>
  <si>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</si>
  <si>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</si>
  <si>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</si>
  <si>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</si>
  <si>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</si>
  <si>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</si>
  <si>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</si>
  <si>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</si>
  <si>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</si>
  <si>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</si>
  <si>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</si>
  <si>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</si>
  <si>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</si>
  <si>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</si>
  <si>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</si>
  <si>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</si>
  <si>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</si>
  <si>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</si>
  <si>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</si>
  <si>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</si>
  <si>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</si>
  <si>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</si>
  <si>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</si>
  <si>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</si>
  <si>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</si>
  <si>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</si>
  <si>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</si>
  <si>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</si>
  <si>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</si>
  <si>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</si>
  <si>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</si>
  <si>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</si>
  <si>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</si>
  <si>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</si>
  <si>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</si>
  <si>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</si>
  <si>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</si>
  <si>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</si>
  <si>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</si>
  <si>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</si>
  <si>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</si>
  <si>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</si>
  <si>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</si>
  <si>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</si>
  <si>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</si>
  <si>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</si>
  <si>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</si>
  <si>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</si>
  <si>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</si>
  <si>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</si>
  <si>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</si>
  <si>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</si>
  <si>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</si>
  <si>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</si>
  <si>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</si>
  <si>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</si>
  <si>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</si>
  <si>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</si>
  <si>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</si>
  <si>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</si>
  <si>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</si>
  <si>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</si>
  <si>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</si>
  <si>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</si>
  <si>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</si>
  <si>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</si>
  <si>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</si>
  <si>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</si>
  <si>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</si>
  <si>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</si>
  <si>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</si>
  <si>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</si>
  <si>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</si>
  <si>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</si>
  <si>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</si>
  <si>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</si>
  <si>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</si>
  <si>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</si>
  <si>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</si>
  <si>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</si>
  <si>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</si>
  <si>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</si>
  <si>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</si>
  <si>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</si>
  <si>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</si>
  <si>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</si>
  <si>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</si>
  <si>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</si>
  <si>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</si>
  <si>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</si>
  <si>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</si>
  <si>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</si>
  <si>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</si>
  <si>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</si>
  <si>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</si>
  <si>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</si>
  <si>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</si>
  <si>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</si>
  <si>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</si>
  <si>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</si>
  <si>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</si>
  <si>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</si>
  <si>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</si>
  <si>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</si>
  <si>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</si>
  <si>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</si>
  <si>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</si>
  <si>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</si>
  <si>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</si>
  <si>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</si>
  <si>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</si>
  <si>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</si>
  <si>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</si>
  <si>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</si>
  <si>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</si>
  <si>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</si>
  <si>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</si>
  <si>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</si>
  <si>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</si>
  <si>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</si>
  <si>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</si>
  <si>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</si>
  <si>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</si>
  <si>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</si>
  <si>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</si>
  <si>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</si>
  <si>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</si>
  <si>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</si>
  <si>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</si>
  <si>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</si>
  <si>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</si>
  <si>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</si>
  <si>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</si>
  <si>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</si>
  <si>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</si>
  <si>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</si>
  <si>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</si>
  <si>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</si>
  <si>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</si>
  <si>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</si>
  <si>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</si>
  <si>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</si>
  <si>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</si>
  <si>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</si>
  <si>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</si>
  <si>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</si>
  <si>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</si>
  <si>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</si>
  <si>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</si>
  <si>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</si>
  <si>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</si>
  <si>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</si>
  <si>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</si>
  <si>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</si>
  <si>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</si>
  <si>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</si>
  <si>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</si>
  <si>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</si>
  <si>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</si>
  <si>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</si>
  <si>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</si>
  <si>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</si>
  <si>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</si>
  <si>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</si>
  <si>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</si>
  <si>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</si>
  <si>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</si>
  <si>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</si>
  <si>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</si>
  <si>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</si>
  <si>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</si>
  <si>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</si>
  <si>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</si>
  <si>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</si>
  <si>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</si>
  <si>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</si>
  <si>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</si>
  <si>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</si>
  <si>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</si>
  <si>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</si>
  <si>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</si>
  <si>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</si>
  <si>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</si>
  <si>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</si>
  <si>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</si>
  <si>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</si>
  <si>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</si>
  <si>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</si>
  <si>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</si>
  <si>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</si>
  <si>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</si>
  <si>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</si>
  <si>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</si>
  <si>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</si>
  <si>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</si>
  <si>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</si>
  <si>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</si>
  <si>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</si>
  <si>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</si>
  <si>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</si>
  <si>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</si>
  <si>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</si>
  <si>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</si>
  <si>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</si>
  <si>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</si>
  <si>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</si>
  <si>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</si>
  <si>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</si>
  <si>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</si>
  <si>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</si>
  <si>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</si>
  <si>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</si>
  <si>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</si>
  <si>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</si>
  <si>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</si>
  <si>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</si>
  <si>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</si>
  <si>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</si>
  <si>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</si>
  <si>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</si>
  <si>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</si>
  <si>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</si>
  <si>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</si>
  <si>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</si>
  <si>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</si>
  <si>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</si>
  <si>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</si>
  <si>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</si>
  <si>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</si>
  <si>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</si>
  <si>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</si>
  <si>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</si>
  <si>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</si>
  <si>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</si>
  <si>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</si>
  <si>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</si>
  <si>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</si>
  <si>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</si>
  <si>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</si>
  <si>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</si>
  <si>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</si>
  <si>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</si>
  <si>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</si>
  <si>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</si>
  <si>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</si>
  <si>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</si>
  <si>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</si>
  <si>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</si>
  <si>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</si>
  <si>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</si>
  <si>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</si>
  <si>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</si>
  <si>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</si>
  <si>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</si>
  <si>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</si>
  <si>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</si>
  <si>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</si>
  <si>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</si>
  <si>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</si>
  <si>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</si>
  <si>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</si>
  <si>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</si>
  <si>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</si>
  <si>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</si>
  <si>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</si>
  <si>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</si>
  <si>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</si>
  <si>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</si>
  <si>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</si>
  <si>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</si>
  <si>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</si>
  <si>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</si>
  <si>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</si>
  <si>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</si>
  <si>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</si>
  <si>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</si>
  <si>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</si>
  <si>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</si>
  <si>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</si>
  <si>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</si>
  <si>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</si>
  <si>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</si>
  <si>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</si>
  <si>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</si>
  <si>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</si>
  <si>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</si>
  <si>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</si>
  <si>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</si>
  <si>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</si>
  <si>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</si>
  <si>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</si>
  <si>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</si>
  <si>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</si>
  <si>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</si>
  <si>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</si>
  <si>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</si>
  <si>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</si>
  <si>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</si>
  <si>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</si>
  <si>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</si>
  <si>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</si>
  <si>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</si>
  <si>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</si>
  <si>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</si>
  <si>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</si>
  <si>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</si>
  <si>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</si>
  <si>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</si>
  <si>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</si>
  <si>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</si>
  <si>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</si>
  <si>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</si>
  <si>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</si>
  <si>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</si>
  <si>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</si>
  <si>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</si>
  <si>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</si>
  <si>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</si>
  <si>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</si>
  <si>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</si>
  <si>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</si>
  <si>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</si>
  <si>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</si>
  <si>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</si>
  <si>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</si>
  <si>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</si>
  <si>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</si>
  <si>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</si>
  <si>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</si>
  <si>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</si>
  <si>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</si>
  <si>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</si>
  <si>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</si>
  <si>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</si>
  <si>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</si>
  <si>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</si>
  <si>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</si>
  <si>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</si>
  <si>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</si>
  <si>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</si>
  <si>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</si>
  <si>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</si>
  <si>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</si>
  <si>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</si>
  <si>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</si>
  <si>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</si>
  <si>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</si>
  <si>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</si>
  <si>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</si>
  <si>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</si>
  <si>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</si>
  <si>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</si>
  <si>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</si>
  <si>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</si>
  <si>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</si>
  <si>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</si>
  <si>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</si>
  <si>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</si>
  <si>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</si>
  <si>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</si>
  <si>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</si>
  <si>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</si>
  <si>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</si>
  <si>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</si>
  <si>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</si>
  <si>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</si>
  <si>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</si>
  <si>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</si>
  <si>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</si>
  <si>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</si>
  <si>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</si>
  <si>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</si>
  <si>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</si>
  <si>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</si>
  <si>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</si>
  <si>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</si>
  <si>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</si>
  <si>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</si>
  <si>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</si>
  <si>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</si>
  <si>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</si>
  <si>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</si>
  <si>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</si>
  <si>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</si>
  <si>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</si>
  <si>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</si>
  <si>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</si>
  <si>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</si>
  <si>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</si>
  <si>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</si>
  <si>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</si>
  <si>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</si>
  <si>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</si>
  <si>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</si>
  <si>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</si>
  <si>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</si>
  <si>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</si>
  <si>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</si>
  <si>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</si>
  <si>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</si>
  <si>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</si>
  <si>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</si>
  <si>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</si>
  <si>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</si>
  <si>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</si>
  <si>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</si>
  <si>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</si>
  <si>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</si>
  <si>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</si>
  <si>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</si>
  <si>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</si>
  <si>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</si>
  <si>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</si>
  <si>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</si>
  <si>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</si>
  <si>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</si>
  <si>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</si>
  <si>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</si>
  <si>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</si>
  <si>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</si>
  <si>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</si>
  <si>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</si>
  <si>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</si>
  <si>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</si>
  <si>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</si>
  <si>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</si>
  <si>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</si>
  <si>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</si>
  <si>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</si>
  <si>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</si>
  <si>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</si>
  <si>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</si>
  <si>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</si>
  <si>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</si>
  <si>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</si>
  <si>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</si>
  <si>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</si>
  <si>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</si>
  <si>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</si>
  <si>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</si>
  <si>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</si>
  <si>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</si>
  <si>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</si>
  <si>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</si>
  <si>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</si>
  <si>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</si>
  <si>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</si>
  <si>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</si>
  <si>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</si>
  <si>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</si>
  <si>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</si>
  <si>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</si>
  <si>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</si>
  <si>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</si>
  <si>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</si>
  <si>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</si>
  <si>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</si>
  <si>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</si>
  <si>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</si>
  <si>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</si>
  <si>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</si>
  <si>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</si>
  <si>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</si>
  <si>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</si>
  <si>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</si>
  <si>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</si>
  <si>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</si>
  <si>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</si>
  <si>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</si>
  <si>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</si>
  <si>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</si>
  <si>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</si>
  <si>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</si>
  <si>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</si>
  <si>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</si>
  <si>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</si>
  <si>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</si>
  <si>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</si>
  <si>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</si>
  <si>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</si>
  <si>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</si>
  <si>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</si>
  <si>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</si>
  <si>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</si>
  <si>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</si>
  <si>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</si>
  <si>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</si>
  <si>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</si>
  <si>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</si>
  <si>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</si>
  <si>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</si>
  <si>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</si>
  <si>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</si>
  <si>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</si>
  <si>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</si>
  <si>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</si>
  <si>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</si>
  <si>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</si>
  <si>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</si>
  <si>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</si>
  <si>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</si>
  <si>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</si>
  <si>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</si>
  <si>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</si>
  <si>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</si>
  <si>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</si>
  <si>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</si>
  <si>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</si>
  <si>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</si>
  <si>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</si>
  <si>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</si>
  <si>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</si>
  <si>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</si>
  <si>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</si>
  <si>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</si>
  <si>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</si>
  <si>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</si>
  <si>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</si>
  <si>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</si>
  <si>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</si>
  <si>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</si>
  <si>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</si>
  <si>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</si>
  <si>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</si>
  <si>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</si>
  <si>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</si>
  <si>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</si>
  <si>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</si>
  <si>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</si>
  <si>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</si>
  <si>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</si>
  <si>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</si>
  <si>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</si>
  <si>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</si>
  <si>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</si>
  <si>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</si>
  <si>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</si>
  <si>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</si>
  <si>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</si>
  <si>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</si>
  <si>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</si>
  <si>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</si>
  <si>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</si>
  <si>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</si>
  <si>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</si>
  <si>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</si>
  <si>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</si>
  <si>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</si>
  <si>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</si>
  <si>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</si>
  <si>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</si>
  <si>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</si>
  <si>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</si>
  <si>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</si>
  <si>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</si>
  <si>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</si>
  <si>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</si>
  <si>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</si>
  <si>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</si>
  <si>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</si>
  <si>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</si>
  <si>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</si>
  <si>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</si>
  <si>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</si>
  <si>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</si>
  <si>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</si>
  <si>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</si>
  <si>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</si>
  <si>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</si>
  <si>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</si>
  <si>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</si>
  <si>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</si>
  <si>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</si>
  <si>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</si>
  <si>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</si>
  <si>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</si>
  <si>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</si>
  <si>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</si>
  <si>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</si>
  <si>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</si>
  <si>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</si>
  <si>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</si>
  <si>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</si>
  <si>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</si>
  <si>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</si>
  <si>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</si>
  <si>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</si>
  <si>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</si>
  <si>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</si>
  <si>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</si>
  <si>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</si>
  <si>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</si>
  <si>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</si>
  <si>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</si>
  <si>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</si>
  <si>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</si>
  <si>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</si>
  <si>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</si>
  <si>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</si>
  <si>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</si>
  <si>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</si>
  <si>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</si>
  <si>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</si>
  <si>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</si>
  <si>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</si>
  <si>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</si>
  <si>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</si>
  <si>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</si>
  <si>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</si>
  <si>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</si>
  <si>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</si>
  <si>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</si>
  <si>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</si>
  <si>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</si>
  <si>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</si>
  <si>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</si>
  <si>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</si>
  <si>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</si>
  <si>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</si>
  <si>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</si>
  <si>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</si>
  <si>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</si>
  <si>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</si>
  <si>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</si>
  <si>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</si>
  <si>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</si>
  <si>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</si>
  <si>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</si>
  <si>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</si>
  <si>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</si>
  <si>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</si>
  <si>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</si>
  <si>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</si>
  <si>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</si>
  <si>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</si>
  <si>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</si>
  <si>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</si>
  <si>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</si>
  <si>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</si>
  <si>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</si>
  <si>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</si>
  <si>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</si>
  <si>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</si>
  <si>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</si>
  <si>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</si>
  <si>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</si>
  <si>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</si>
  <si>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</si>
  <si>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</si>
  <si>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</si>
  <si>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</si>
  <si>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</si>
  <si>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</si>
  <si>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</si>
  <si>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</si>
  <si>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</si>
  <si>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</si>
  <si>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</si>
  <si>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</si>
  <si>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</si>
  <si>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</si>
  <si>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</si>
  <si>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</si>
  <si>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</si>
  <si>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</si>
  <si>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</si>
  <si>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</si>
  <si>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</si>
  <si>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</si>
  <si>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</si>
  <si>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</si>
  <si>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</si>
  <si>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</si>
  <si>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</si>
  <si>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</si>
  <si>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</si>
  <si>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</si>
  <si>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</si>
  <si>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</si>
  <si>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</si>
  <si>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</si>
  <si>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</si>
  <si>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</si>
  <si>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</si>
  <si>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</si>
  <si>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</si>
  <si>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</si>
  <si>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</si>
  <si>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</si>
  <si>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</si>
  <si>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</si>
  <si>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</si>
  <si>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</si>
  <si>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</si>
  <si>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</si>
  <si>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</si>
  <si>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</si>
  <si>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</si>
  <si>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</si>
  <si>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</si>
  <si>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</si>
  <si>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</si>
  <si>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</si>
  <si>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</si>
  <si>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</si>
  <si>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</si>
  <si>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</si>
  <si>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</si>
  <si>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</si>
  <si>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</si>
  <si>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</si>
  <si>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</si>
  <si>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</si>
  <si>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</si>
  <si>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</si>
  <si>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</si>
  <si>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</si>
  <si>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</si>
  <si>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</si>
  <si>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</si>
  <si>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</si>
  <si>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</si>
  <si>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</si>
  <si>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</si>
  <si>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</si>
  <si>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</si>
  <si>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</si>
  <si>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</si>
  <si>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</si>
  <si>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</si>
  <si>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</si>
  <si>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</si>
  <si>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</si>
  <si>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</si>
  <si>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</si>
  <si>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</si>
  <si>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</si>
  <si>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</si>
  <si>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</si>
  <si>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</si>
  <si>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</si>
  <si>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</si>
  <si>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</si>
  <si>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</si>
  <si>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</si>
  <si>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</si>
  <si>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</si>
  <si>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</si>
  <si>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</si>
  <si>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</si>
  <si>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</si>
  <si>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</si>
  <si>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</si>
  <si>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</si>
  <si>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</si>
  <si>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</si>
  <si>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</si>
  <si>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</si>
  <si>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</si>
  <si>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</si>
  <si>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</si>
  <si>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</si>
  <si>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</si>
  <si>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</si>
  <si>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</si>
  <si>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</si>
  <si>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</si>
  <si>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</si>
  <si>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</si>
  <si>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</si>
  <si>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</si>
  <si>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</si>
  <si>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</si>
  <si>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</si>
  <si>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</si>
  <si>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</si>
  <si>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</si>
  <si>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</si>
  <si>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</si>
  <si>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</si>
  <si>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</si>
  <si>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</si>
  <si>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</si>
  <si>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</si>
  <si>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</si>
  <si>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</si>
  <si>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</si>
  <si>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</si>
  <si>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</si>
  <si>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</si>
  <si>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</si>
  <si>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</si>
  <si>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</si>
  <si>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</si>
  <si>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</si>
  <si>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</si>
  <si>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</si>
  <si>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</si>
  <si>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</si>
  <si>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</si>
  <si>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</si>
  <si>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</si>
  <si>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</si>
  <si>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</si>
  <si>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</si>
  <si>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</si>
  <si>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</si>
  <si>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</si>
  <si>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</si>
  <si>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</si>
  <si>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</si>
  <si>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</si>
  <si>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</si>
  <si>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</si>
  <si>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</si>
  <si>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</si>
  <si>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</si>
  <si>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</si>
  <si>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</si>
  <si>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</si>
  <si>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</si>
  <si>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</si>
  <si>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</si>
  <si>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</si>
  <si>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</si>
  <si>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</si>
  <si>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</si>
  <si>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</si>
  <si>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</si>
  <si>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</si>
  <si>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</si>
  <si>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</si>
  <si>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</si>
  <si>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</si>
  <si>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</si>
  <si>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</si>
  <si>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</si>
  <si>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</si>
  <si>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</si>
  <si>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</si>
  <si>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</si>
  <si>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</si>
  <si>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</si>
  <si>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</si>
  <si>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</si>
  <si>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</si>
  <si>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</si>
  <si>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</si>
  <si>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</si>
  <si>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</si>
  <si>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</si>
  <si>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</si>
  <si>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</si>
  <si>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</si>
  <si>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</si>
  <si>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</si>
  <si>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</si>
  <si>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</si>
  <si>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</si>
  <si>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</si>
  <si>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</si>
  <si>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</si>
  <si>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</si>
  <si>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</si>
  <si>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</si>
  <si>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</si>
  <si>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</si>
  <si>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</si>
  <si>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</si>
  <si>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</si>
  <si>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</si>
  <si>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</si>
  <si>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</si>
  <si>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</si>
  <si>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</si>
  <si>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</si>
  <si>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</si>
  <si>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</si>
  <si>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</si>
  <si>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</si>
  <si>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</si>
  <si>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</si>
  <si>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</si>
  <si>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</si>
  <si>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</si>
  <si>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</si>
  <si>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</si>
  <si>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</si>
  <si>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</si>
  <si>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</si>
  <si>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</si>
  <si>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</si>
  <si>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</si>
  <si>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</si>
  <si>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</si>
  <si>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</si>
  <si>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</si>
  <si>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</si>
  <si>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</si>
  <si>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</si>
  <si>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</si>
  <si>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</si>
  <si>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</si>
  <si>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</si>
  <si>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</si>
  <si>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</si>
  <si>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</si>
  <si>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</si>
  <si>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</si>
  <si>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</si>
  <si>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</si>
  <si>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</si>
  <si>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</si>
  <si>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</si>
  <si>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</si>
  <si>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</si>
  <si>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</si>
  <si>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</si>
  <si>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</si>
  <si>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</si>
  <si>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</si>
  <si>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</si>
  <si>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</si>
  <si>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</si>
  <si>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</si>
  <si>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</si>
  <si>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</si>
  <si>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</si>
  <si>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</si>
  <si>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</si>
  <si>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</si>
  <si>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</si>
  <si>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</si>
  <si>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</si>
  <si>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</si>
  <si>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</si>
  <si>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</si>
  <si>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</si>
  <si>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</si>
  <si>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</si>
  <si>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</si>
  <si>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</si>
  <si>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</si>
  <si>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</si>
  <si>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</si>
  <si>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</si>
  <si>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</si>
  <si>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</si>
  <si>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</si>
  <si>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</si>
  <si>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</si>
  <si>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</si>
  <si>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</si>
  <si>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</si>
  <si>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</si>
  <si>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</si>
  <si>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</si>
  <si>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</si>
  <si>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</si>
  <si>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</si>
  <si>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</si>
  <si>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</si>
  <si>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</si>
  <si>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</si>
  <si>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</si>
  <si>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</si>
  <si>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</si>
  <si>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</si>
  <si>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</si>
  <si>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</si>
  <si>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</si>
  <si>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</si>
  <si>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</si>
  <si>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</si>
  <si>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</si>
  <si>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</si>
  <si>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</si>
  <si>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</si>
  <si>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</si>
  <si>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</si>
  <si>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</si>
  <si>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</si>
  <si>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</si>
  <si>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</si>
  <si>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</si>
  <si>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</si>
  <si>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</si>
  <si>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</si>
  <si>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</si>
  <si>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</si>
  <si>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</si>
  <si>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</si>
  <si>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</si>
  <si>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</si>
  <si>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</si>
  <si>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</si>
  <si>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</si>
  <si>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</si>
  <si>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</si>
  <si>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</si>
  <si>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</si>
  <si>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</si>
  <si>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</si>
  <si>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</si>
  <si>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</si>
  <si>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</si>
  <si>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</si>
  <si>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</si>
  <si>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</si>
  <si>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</si>
  <si>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</si>
  <si>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</si>
  <si>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</si>
  <si>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</si>
  <si>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</si>
  <si>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</si>
  <si>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</si>
  <si>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</si>
  <si>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</si>
  <si>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</si>
  <si>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</si>
  <si>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</si>
  <si>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</si>
  <si>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</si>
  <si>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</si>
  <si>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</si>
  <si>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</si>
  <si>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</si>
  <si>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</si>
  <si>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</si>
  <si>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</si>
  <si>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</si>
  <si>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</si>
  <si>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</si>
  <si>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</si>
  <si>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</si>
  <si>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</si>
  <si>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</si>
  <si>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</si>
  <si>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</si>
  <si>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</si>
  <si>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</si>
  <si>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</si>
  <si>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</si>
  <si>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</si>
  <si>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</si>
  <si>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</si>
  <si>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</si>
  <si>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</si>
  <si>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</si>
  <si>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</si>
  <si>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</si>
  <si>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</si>
  <si>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</si>
  <si>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</si>
  <si>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</si>
  <si>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</si>
  <si>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</si>
  <si>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</si>
  <si>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</si>
  <si>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</si>
  <si>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</si>
  <si>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</si>
  <si>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</si>
  <si>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</si>
  <si>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</si>
  <si>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</si>
  <si>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</si>
  <si>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</si>
  <si>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</si>
  <si>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</si>
  <si>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</si>
  <si>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</si>
  <si>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</si>
  <si>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</si>
  <si>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</si>
  <si>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</si>
  <si>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</si>
  <si>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</si>
  <si>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</si>
  <si>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</si>
  <si>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</si>
  <si>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</si>
  <si>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</si>
  <si>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</si>
  <si>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</si>
  <si>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</si>
  <si>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</si>
  <si>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</si>
  <si>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</si>
  <si>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</si>
  <si>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</si>
  <si>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</si>
  <si>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</si>
  <si>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</si>
  <si>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</si>
  <si>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</si>
  <si>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</si>
  <si>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</si>
  <si>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</si>
  <si>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</si>
  <si>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</si>
  <si>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</si>
  <si>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</si>
  <si>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</si>
  <si>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</si>
  <si>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</si>
  <si>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</si>
  <si>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</si>
  <si>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</si>
  <si>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</si>
  <si>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</si>
  <si>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</si>
  <si>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</si>
  <si>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</si>
  <si>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</si>
  <si>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</si>
  <si>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</si>
  <si>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</si>
  <si>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</si>
  <si>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</si>
  <si>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</si>
  <si>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</si>
  <si>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</si>
  <si>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</si>
  <si>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</si>
  <si>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</si>
  <si>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</si>
  <si>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</si>
  <si>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</si>
  <si>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</si>
  <si>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</si>
  <si>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</si>
  <si>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</si>
  <si>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</si>
  <si>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</si>
  <si>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</si>
  <si>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</si>
  <si>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</si>
  <si>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</si>
  <si>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</si>
  <si>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</si>
  <si>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</si>
  <si>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</si>
  <si>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</si>
  <si>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</si>
  <si>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</si>
  <si>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</si>
  <si>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</si>
  <si>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</si>
  <si>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</si>
  <si>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</si>
  <si>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</si>
  <si>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</si>
  <si>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</si>
  <si>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</si>
  <si>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</si>
  <si>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</si>
  <si>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</si>
  <si>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</si>
  <si>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</si>
  <si>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</si>
  <si>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</si>
  <si>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</si>
  <si>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</si>
  <si>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</si>
  <si>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</si>
  <si>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</si>
  <si>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</si>
  <si>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</si>
  <si>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</si>
  <si>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</si>
  <si>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</si>
  <si>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</si>
  <si>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</si>
  <si>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</si>
  <si>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</si>
  <si>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</si>
  <si>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</si>
  <si>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</si>
  <si>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</si>
  <si>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</si>
  <si>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</si>
  <si>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</si>
  <si>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</si>
  <si>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</si>
  <si>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</si>
  <si>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</si>
  <si>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</si>
  <si>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</si>
  <si>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</si>
  <si>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</si>
  <si>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</si>
  <si>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</si>
  <si>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</si>
  <si>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</si>
  <si>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</si>
  <si>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</si>
  <si>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</si>
  <si>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</si>
  <si>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</si>
  <si>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</si>
  <si>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</si>
  <si>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</si>
  <si>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</si>
  <si>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</si>
  <si>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</si>
  <si>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</si>
  <si>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</si>
  <si>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</si>
  <si>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</si>
  <si>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</si>
  <si>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</si>
  <si>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</si>
  <si>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</si>
  <si>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</si>
  <si>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</si>
  <si>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</si>
  <si>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</si>
  <si>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</si>
  <si>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</si>
  <si>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</si>
  <si>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</si>
  <si>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</si>
  <si>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</si>
  <si>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</si>
  <si>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</si>
  <si>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</si>
  <si>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</si>
  <si>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</si>
  <si>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</si>
  <si>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</si>
  <si>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</si>
  <si>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</si>
  <si>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</si>
  <si>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</si>
  <si>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</si>
  <si>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</si>
  <si>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</si>
  <si>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</si>
  <si>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</si>
  <si>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</si>
  <si>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</si>
  <si>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</si>
  <si>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</si>
  <si>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</si>
  <si>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</si>
  <si>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</si>
  <si>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</si>
  <si>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</si>
  <si>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</si>
  <si>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</si>
  <si>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</si>
  <si>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</si>
  <si>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</si>
  <si>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</si>
  <si>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</si>
  <si>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</si>
  <si>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</si>
  <si>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</si>
  <si>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</si>
  <si>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</si>
  <si>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</si>
  <si>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</si>
  <si>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</si>
  <si>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</si>
  <si>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</si>
  <si>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</si>
  <si>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</si>
  <si>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</si>
  <si>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</si>
  <si>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</si>
  <si>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</si>
  <si>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</si>
  <si>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</si>
  <si>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</si>
  <si>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</si>
  <si>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</si>
  <si>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</si>
  <si>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</si>
  <si>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</si>
  <si>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</si>
  <si>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</si>
  <si>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</si>
  <si>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</si>
  <si>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</si>
  <si>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</si>
  <si>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</si>
  <si>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</si>
  <si>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</si>
  <si>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</si>
  <si>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</si>
  <si>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</si>
  <si>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</si>
  <si>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</si>
  <si>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</si>
  <si>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</si>
  <si>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</si>
  <si>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</si>
  <si>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</si>
  <si>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</si>
  <si>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</si>
  <si>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</si>
  <si>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</si>
  <si>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</si>
  <si>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</si>
  <si>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</si>
  <si>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</si>
  <si>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</si>
  <si>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</si>
  <si>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</si>
  <si>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</si>
  <si>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</si>
  <si>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</si>
  <si>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</si>
  <si>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</si>
  <si>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</si>
  <si>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</si>
  <si>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</si>
  <si>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</si>
  <si>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</si>
  <si>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</si>
  <si>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</si>
  <si>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</si>
  <si>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</si>
  <si>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</si>
  <si>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</si>
  <si>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</si>
  <si>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</si>
  <si>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</si>
  <si>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</si>
  <si>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</si>
  <si>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</si>
  <si>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</si>
  <si>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</si>
  <si>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</si>
  <si>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</si>
  <si>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</si>
  <si>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</si>
  <si>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</si>
  <si>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</si>
  <si>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</si>
  <si>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</si>
  <si>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</si>
  <si>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</si>
  <si>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</si>
  <si>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</si>
  <si>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</si>
  <si>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</si>
  <si>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</si>
  <si>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</si>
  <si>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</si>
  <si>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</si>
  <si>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</si>
  <si>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</si>
  <si>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</si>
  <si>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</si>
  <si>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</si>
  <si>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</si>
  <si>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</si>
  <si>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</si>
  <si>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</si>
  <si>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</si>
  <si>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</si>
  <si>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</si>
  <si>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</si>
  <si>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</si>
  <si>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</si>
  <si>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</si>
  <si>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</si>
  <si>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</si>
  <si>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</si>
  <si>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</si>
  <si>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</si>
  <si>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</si>
  <si>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</si>
  <si>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</si>
  <si>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</si>
  <si>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</si>
  <si>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</si>
  <si>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</si>
  <si>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</si>
  <si>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</si>
  <si>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</si>
  <si>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</si>
  <si>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</si>
  <si>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</si>
  <si>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</si>
  <si>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</si>
  <si>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</si>
  <si>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</si>
  <si>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</si>
  <si>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</si>
  <si>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</si>
  <si>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</si>
  <si>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</si>
  <si>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</si>
  <si>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</si>
  <si>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</si>
  <si>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</si>
  <si>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</si>
  <si>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</si>
  <si>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</si>
  <si>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</si>
  <si>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</si>
  <si>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</si>
  <si>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</si>
  <si>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</si>
  <si>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</si>
  <si>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</si>
  <si>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</si>
  <si>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</si>
  <si>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</si>
  <si>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</si>
  <si>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</si>
  <si>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</si>
  <si>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</si>
  <si>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</si>
  <si>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</si>
  <si>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</si>
  <si>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</si>
  <si>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</si>
  <si>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</si>
  <si>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</si>
  <si>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</si>
  <si>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</si>
  <si>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</si>
  <si>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</si>
  <si>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</si>
  <si>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</si>
  <si>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</si>
  <si>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</si>
  <si>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</si>
  <si>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</si>
  <si>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</si>
  <si>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</si>
  <si>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</si>
  <si>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</si>
  <si>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</si>
  <si>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</si>
  <si>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</si>
  <si>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</si>
  <si>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</si>
  <si>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</si>
  <si>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</si>
  <si>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</si>
  <si>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</si>
  <si>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</si>
  <si>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</si>
  <si>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</si>
  <si>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</si>
  <si>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</si>
  <si>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</si>
  <si>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</si>
  <si>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</si>
  <si>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</si>
  <si>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</si>
  <si>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</si>
  <si>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</si>
  <si>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</si>
  <si>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</si>
  <si>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</si>
  <si>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</si>
  <si>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</si>
  <si>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</si>
  <si>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</si>
  <si>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</si>
  <si>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</si>
  <si>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</si>
  <si>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</si>
  <si>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</si>
  <si>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</si>
  <si>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</si>
  <si>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</si>
  <si>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</si>
  <si>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</si>
  <si>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</si>
  <si>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</si>
  <si>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</si>
  <si>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</si>
  <si>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</si>
  <si>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</si>
  <si>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</si>
  <si>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</si>
  <si>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</si>
  <si>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</si>
  <si>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</si>
  <si>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</si>
  <si>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</si>
  <si>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</si>
  <si>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</si>
  <si>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</si>
  <si>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</si>
  <si>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</si>
  <si>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</si>
  <si>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</si>
  <si>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</si>
  <si>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</si>
  <si>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</si>
  <si>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</si>
  <si>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</si>
  <si>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</si>
  <si>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</si>
  <si>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</si>
  <si>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</si>
  <si>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</si>
  <si>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</si>
  <si>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</si>
  <si>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</si>
  <si>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</si>
  <si>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</si>
  <si>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</si>
  <si>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</si>
  <si>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</si>
  <si>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</si>
  <si>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</si>
  <si>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</si>
  <si>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</si>
  <si>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</si>
  <si>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</si>
  <si>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</si>
  <si>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</si>
  <si>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</si>
  <si>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</si>
  <si>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</si>
  <si>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</si>
  <si>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</si>
  <si>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</si>
  <si>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</si>
  <si>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</si>
  <si>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</si>
  <si>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</si>
  <si>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</si>
  <si>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</si>
  <si>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</si>
  <si>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</si>
  <si>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</si>
  <si>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</si>
  <si>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</si>
  <si>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</si>
  <si>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</si>
  <si>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</si>
  <si>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</si>
  <si>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</si>
  <si>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</si>
  <si>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</si>
  <si>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</si>
  <si>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</si>
  <si>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</si>
  <si>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</si>
  <si>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</si>
  <si>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</si>
  <si>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</si>
  <si>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</si>
  <si>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</si>
  <si>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</si>
  <si>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</si>
  <si>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</si>
  <si>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</si>
  <si>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</si>
  <si>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</si>
  <si>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</si>
  <si>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</si>
  <si>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</si>
  <si>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</si>
  <si>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</si>
  <si>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</si>
  <si>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</si>
  <si>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</si>
  <si>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</si>
  <si>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</si>
  <si>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</si>
  <si>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</si>
  <si>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</si>
  <si>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</si>
  <si>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</si>
  <si>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</si>
  <si>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</si>
  <si>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</si>
  <si>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</si>
  <si>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</si>
  <si>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</si>
  <si>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</si>
  <si>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</si>
  <si>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</si>
  <si>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</si>
  <si>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</si>
  <si>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</si>
  <si>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</si>
  <si>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</si>
  <si>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</si>
  <si>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</si>
  <si>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</si>
  <si>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</si>
  <si>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</si>
  <si>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</si>
  <si>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</si>
  <si>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</si>
  <si>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</si>
  <si>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</si>
  <si>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</si>
  <si>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</si>
  <si>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</si>
  <si>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</si>
  <si>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</si>
  <si>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</si>
  <si>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</si>
  <si>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</si>
  <si>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</si>
  <si>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</si>
  <si>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</si>
  <si>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</si>
  <si>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</si>
  <si>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</si>
  <si>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</si>
  <si>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</si>
  <si>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</si>
  <si>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</si>
  <si>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</si>
  <si>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</si>
  <si>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</si>
  <si>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</si>
  <si>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</si>
  <si>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</si>
  <si>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</si>
  <si>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</si>
  <si>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</si>
  <si>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</si>
  <si>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</si>
  <si>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</si>
  <si>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</si>
  <si>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</si>
  <si>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</si>
  <si>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</si>
  <si>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</si>
  <si>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</si>
  <si>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</si>
  <si>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</si>
  <si>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</si>
  <si>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</si>
  <si>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</si>
  <si>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</si>
  <si>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</si>
  <si>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</si>
  <si>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</si>
  <si>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</si>
  <si>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</si>
  <si>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</si>
  <si>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</si>
  <si>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</si>
  <si>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</si>
  <si>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</si>
  <si>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</si>
  <si>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</si>
  <si>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</si>
  <si>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</si>
  <si>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</si>
  <si>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</si>
  <si>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</si>
  <si>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</si>
  <si>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</si>
  <si>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</si>
  <si>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</si>
  <si>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</si>
  <si>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</si>
  <si>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</si>
  <si>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</si>
  <si>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</si>
  <si>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</si>
  <si>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</si>
  <si>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</si>
  <si>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</si>
  <si>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</si>
  <si>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</si>
  <si>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</si>
  <si>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</si>
  <si>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</si>
  <si>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</si>
  <si>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</si>
  <si>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</si>
  <si>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</si>
  <si>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</si>
  <si>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</si>
  <si>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</si>
  <si>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</si>
  <si>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</si>
  <si>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</si>
  <si>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</si>
  <si>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</si>
  <si>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</si>
  <si>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</si>
  <si>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</si>
  <si>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</si>
  <si>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</si>
  <si>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</si>
  <si>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</si>
  <si>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</si>
  <si>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</si>
  <si>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</si>
  <si>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</si>
  <si>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</si>
  <si>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</si>
  <si>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</si>
  <si>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</si>
  <si>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</si>
  <si>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</si>
  <si>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</si>
  <si>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</si>
  <si>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</si>
  <si>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</si>
  <si>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</si>
  <si>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</si>
  <si>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</si>
  <si>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</si>
  <si>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</si>
  <si>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</si>
  <si>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</si>
  <si>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</si>
  <si>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</si>
  <si>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</si>
  <si>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</si>
  <si>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</si>
  <si>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</si>
  <si>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</si>
  <si>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</si>
  <si>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</si>
  <si>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</si>
  <si>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</si>
  <si>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</si>
  <si>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</si>
  <si>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</si>
  <si>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</si>
  <si>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</si>
  <si>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</si>
  <si>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</si>
  <si>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</si>
  <si>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</si>
  <si>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</si>
  <si>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</si>
  <si>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</si>
  <si>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</si>
  <si>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</si>
  <si>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</si>
  <si>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</si>
  <si>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</si>
  <si>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</si>
  <si>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</si>
  <si>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</si>
  <si>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</si>
  <si>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</si>
  <si>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</si>
  <si>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</si>
  <si>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</si>
  <si>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</si>
  <si>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</si>
  <si>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</si>
  <si>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</si>
  <si>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</si>
  <si>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</si>
  <si>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</si>
  <si>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</si>
  <si>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</si>
  <si>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</si>
  <si>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</si>
  <si>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</si>
  <si>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</si>
  <si>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</si>
  <si>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</si>
  <si>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</si>
  <si>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</si>
  <si>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</si>
  <si>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</si>
  <si>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</si>
  <si>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</si>
  <si>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</si>
  <si>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</si>
  <si>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</si>
  <si>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</si>
  <si>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</si>
  <si>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</si>
  <si>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</si>
  <si>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</si>
  <si>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</si>
  <si>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</si>
  <si>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</si>
  <si>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</si>
  <si>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</si>
  <si>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</si>
  <si>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</si>
  <si>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</si>
  <si>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</si>
  <si>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</si>
  <si>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</si>
  <si>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</si>
  <si>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</si>
  <si>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</si>
  <si>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</si>
  <si>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</si>
  <si>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</si>
  <si>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</si>
  <si>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</si>
  <si>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</si>
  <si>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</si>
  <si>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</si>
  <si>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</si>
  <si>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</si>
  <si>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</si>
  <si>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</si>
  <si>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</si>
  <si>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</si>
  <si>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</si>
  <si>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</si>
  <si>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</si>
  <si>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</si>
  <si>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</si>
  <si>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</si>
  <si>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</si>
  <si>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</si>
  <si>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</si>
  <si>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</si>
  <si>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</si>
  <si>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</si>
  <si>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</si>
  <si>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</si>
  <si>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</si>
  <si>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</si>
  <si>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</si>
  <si>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</si>
  <si>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</si>
  <si>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</si>
  <si>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</si>
  <si>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</si>
  <si>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</si>
  <si>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</si>
  <si>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</si>
  <si>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</si>
  <si>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</si>
  <si>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</si>
  <si>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</si>
  <si>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</si>
  <si>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</si>
  <si>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</si>
  <si>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</si>
  <si>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</si>
  <si>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</si>
  <si>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</si>
  <si>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</si>
  <si>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</si>
  <si>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</si>
  <si>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</si>
  <si>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</si>
  <si>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</si>
  <si>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</si>
  <si>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</si>
  <si>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</si>
  <si>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</si>
  <si>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</si>
  <si>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</si>
  <si>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</si>
  <si>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</si>
  <si>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</si>
  <si>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</si>
  <si>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</si>
  <si>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</si>
  <si>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</si>
  <si>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</si>
  <si>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</si>
  <si>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</si>
  <si>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</si>
  <si>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</si>
  <si>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</si>
  <si>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</si>
  <si>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</si>
  <si>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</si>
  <si>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</si>
  <si>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</si>
  <si>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</si>
  <si>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</si>
  <si>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</si>
  <si>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</si>
  <si>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</si>
  <si>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</si>
  <si>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</si>
  <si>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</si>
  <si>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</si>
  <si>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</si>
  <si>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</si>
  <si>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</si>
  <si>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</si>
  <si>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</si>
  <si>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</si>
  <si>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</si>
  <si>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</si>
  <si>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</si>
  <si>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</si>
  <si>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</si>
  <si>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</si>
  <si>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</si>
  <si>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</si>
  <si>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</si>
  <si>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</si>
  <si>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</si>
  <si>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</si>
  <si>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</si>
  <si>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</si>
  <si>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</si>
  <si>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</si>
  <si>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</si>
  <si>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</si>
  <si>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</si>
  <si>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</si>
  <si>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</si>
  <si>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</si>
  <si>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</si>
  <si>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</si>
  <si>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</si>
  <si>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</si>
  <si>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</si>
  <si>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</si>
  <si>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</si>
  <si>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</si>
  <si>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</si>
  <si>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</si>
  <si>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</si>
  <si>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</si>
  <si>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</si>
  <si>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</si>
  <si>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</si>
  <si>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</si>
  <si>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</si>
  <si>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</si>
  <si>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</si>
  <si>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</si>
  <si>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</si>
  <si>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</si>
  <si>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</si>
  <si>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</si>
  <si>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</si>
  <si>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</si>
  <si>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</si>
  <si>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</si>
  <si>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</si>
  <si>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</si>
  <si>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</si>
  <si>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</si>
  <si>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</si>
  <si>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</si>
  <si>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</si>
  <si>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</si>
  <si>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</si>
  <si>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</si>
  <si>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</si>
  <si>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</si>
  <si>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</si>
  <si>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</si>
  <si>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</si>
  <si>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</si>
  <si>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</si>
  <si>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</si>
  <si>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</si>
  <si>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</si>
  <si>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</si>
  <si>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</si>
  <si>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</si>
  <si>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</si>
  <si>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</si>
  <si>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</si>
  <si>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</si>
  <si>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</si>
  <si>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</si>
  <si>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</si>
  <si>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</si>
  <si>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</si>
  <si>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</si>
  <si>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</si>
  <si>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</si>
  <si>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</si>
  <si>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</si>
  <si>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</si>
  <si>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</si>
  <si>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</si>
  <si>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</si>
  <si>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</si>
  <si>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</si>
  <si>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</si>
  <si>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</si>
  <si>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</si>
  <si>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</si>
  <si>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</si>
  <si>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</si>
  <si>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</si>
  <si>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</si>
  <si>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</si>
  <si>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</si>
  <si>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</si>
  <si>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</si>
  <si>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</si>
  <si>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</si>
  <si>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</si>
  <si>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</si>
  <si>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</si>
  <si>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</si>
  <si>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</si>
  <si>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</si>
  <si>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</si>
  <si>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</si>
  <si>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</si>
  <si>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</si>
  <si>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</si>
  <si>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</si>
  <si>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</si>
  <si>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</si>
  <si>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</si>
  <si>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</si>
  <si>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</si>
  <si>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</si>
  <si>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</si>
  <si>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</si>
  <si>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</si>
  <si>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</si>
  <si>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</si>
  <si>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</si>
  <si>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</si>
  <si>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</si>
  <si>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</si>
  <si>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</si>
  <si>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</si>
  <si>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</si>
  <si>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</si>
  <si>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</si>
  <si>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</si>
  <si>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</si>
  <si>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</si>
  <si>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</si>
  <si>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</si>
  <si>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</si>
  <si>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</si>
  <si>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</si>
  <si>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</si>
  <si>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</si>
  <si>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</si>
  <si>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</si>
  <si>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</si>
  <si>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</si>
  <si>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</si>
  <si>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</si>
  <si>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</si>
  <si>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</si>
  <si>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</si>
  <si>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</si>
  <si>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</si>
  <si>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</si>
  <si>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</si>
  <si>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</si>
  <si>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</si>
  <si>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</si>
  <si>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</si>
  <si>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</si>
  <si>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</si>
  <si>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</si>
  <si>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</si>
  <si>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</si>
  <si>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</si>
  <si>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</si>
  <si>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</si>
  <si>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</si>
  <si>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</si>
  <si>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</si>
  <si>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</si>
  <si>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</si>
  <si>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</si>
  <si>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</si>
  <si>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</si>
  <si>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</si>
  <si>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</si>
  <si>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</si>
  <si>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</si>
  <si>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</si>
  <si>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</si>
  <si>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</si>
  <si>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</si>
  <si>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</si>
  <si>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</si>
  <si>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</si>
  <si>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</si>
  <si>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</si>
  <si>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</si>
  <si>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</si>
  <si>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</si>
  <si>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</si>
  <si>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</si>
  <si>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</si>
  <si>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</si>
  <si>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</si>
  <si>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</si>
  <si>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</si>
  <si>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</si>
  <si>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</si>
  <si>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</si>
  <si>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</si>
  <si>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</si>
  <si>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</si>
  <si>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</si>
  <si>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</si>
  <si>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</si>
  <si>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</si>
  <si>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</si>
  <si>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</si>
  <si>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</si>
  <si>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</si>
  <si>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</si>
  <si>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</si>
  <si>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</si>
  <si>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</si>
  <si>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</si>
  <si>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</si>
  <si>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</si>
  <si>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</si>
  <si>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</si>
  <si>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</si>
  <si>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</si>
  <si>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</si>
  <si>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</si>
  <si>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</si>
  <si>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</si>
  <si>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</si>
  <si>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</si>
  <si>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</si>
  <si>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</si>
  <si>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</si>
  <si>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</si>
  <si>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</si>
  <si>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</si>
  <si>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</si>
  <si>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</si>
  <si>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</si>
  <si>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</si>
  <si>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</si>
  <si>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</si>
  <si>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</si>
  <si>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</si>
  <si>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</si>
  <si>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</si>
  <si>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</si>
  <si>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</si>
  <si>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</si>
  <si>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</si>
  <si>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</si>
  <si>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</si>
  <si>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</si>
  <si>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</si>
  <si>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</si>
  <si>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</si>
  <si>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</si>
  <si>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</si>
  <si>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</si>
  <si>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</si>
  <si>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</si>
  <si>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</si>
  <si>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</si>
  <si>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</si>
  <si>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</si>
  <si>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</si>
  <si>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</si>
  <si>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</si>
  <si>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</si>
  <si>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</si>
  <si>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</si>
  <si>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</si>
  <si>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</si>
  <si>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</si>
  <si>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</si>
  <si>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</si>
  <si>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</si>
  <si>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</si>
  <si>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</si>
  <si>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</si>
  <si>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</si>
  <si>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</si>
  <si>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</si>
  <si>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</si>
  <si>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</si>
  <si>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</si>
  <si>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</si>
  <si>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</si>
  <si>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</si>
  <si>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</si>
  <si>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</si>
  <si>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</si>
  <si>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</si>
  <si>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</si>
  <si>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</si>
  <si>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</si>
  <si>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</si>
  <si>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</si>
  <si>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</si>
  <si>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</si>
  <si>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</si>
  <si>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</si>
  <si>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</si>
  <si>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</si>
  <si>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</si>
  <si>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</si>
  <si>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</si>
  <si>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</si>
  <si>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</si>
  <si>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</si>
  <si>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</si>
  <si>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</si>
  <si>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</si>
  <si>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</si>
  <si>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</si>
  <si>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</si>
  <si>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</si>
  <si>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</si>
  <si>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</si>
  <si>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</si>
  <si>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</si>
  <si>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</si>
  <si>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</si>
  <si>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</si>
  <si>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</si>
  <si>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</si>
  <si>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</si>
  <si>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</si>
  <si>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</si>
  <si>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</si>
  <si>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</si>
  <si>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</si>
  <si>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</si>
  <si>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</si>
  <si>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</si>
  <si>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</si>
  <si>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</si>
  <si>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</si>
  <si>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</si>
  <si>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</si>
  <si>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</si>
  <si>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</si>
  <si>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</si>
  <si>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</si>
  <si>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</si>
  <si>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</si>
  <si>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</si>
  <si>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</si>
  <si>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</si>
  <si>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</si>
  <si>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</si>
  <si>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</si>
  <si>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</si>
  <si>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</si>
  <si>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</si>
  <si>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</si>
  <si>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</si>
  <si>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</si>
  <si>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</si>
  <si>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</si>
  <si>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</si>
  <si>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</si>
  <si>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</si>
  <si>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</si>
  <si>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</si>
  <si>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</si>
  <si>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</si>
  <si>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</si>
  <si>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</si>
  <si>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</si>
  <si>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</si>
  <si>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</si>
  <si>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</si>
  <si>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</si>
  <si>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</si>
  <si>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</si>
  <si>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</si>
  <si>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</si>
  <si>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</si>
  <si>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</si>
  <si>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</si>
  <si>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</si>
  <si>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</si>
  <si>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</si>
  <si>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</si>
  <si>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</si>
  <si>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</si>
  <si>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</si>
  <si>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</si>
  <si>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</si>
  <si>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</si>
  <si>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</si>
  <si>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</si>
  <si>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</si>
  <si>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</si>
  <si>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</si>
  <si>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</si>
  <si>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</si>
  <si>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</si>
  <si>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</si>
  <si>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</si>
  <si>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</si>
  <si>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</si>
  <si>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</si>
  <si>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</si>
  <si>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</si>
  <si>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</si>
  <si>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</si>
  <si>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</si>
  <si>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</si>
  <si>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</si>
  <si>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</si>
  <si>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</si>
  <si>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</si>
  <si>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</si>
  <si>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</si>
  <si>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</si>
  <si>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</si>
  <si>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</si>
  <si>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</si>
  <si>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</si>
  <si>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</si>
  <si>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</si>
  <si>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</si>
  <si>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</si>
  <si>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</si>
  <si>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</si>
  <si>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</si>
  <si>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</si>
  <si>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</si>
  <si>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</si>
  <si>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</si>
  <si>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</si>
  <si>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</si>
  <si>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</si>
  <si>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</si>
  <si>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</si>
  <si>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</si>
  <si>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</si>
  <si>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</si>
  <si>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</si>
  <si>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</si>
  <si>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</si>
  <si>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</si>
  <si>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</si>
  <si>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</si>
  <si>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</si>
  <si>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</si>
  <si>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</si>
  <si>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</si>
  <si>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</si>
  <si>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</si>
  <si>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</si>
  <si>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</si>
  <si>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</si>
  <si>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</si>
  <si>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</si>
  <si>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</si>
  <si>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</si>
  <si>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</si>
  <si>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</si>
  <si>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</si>
  <si>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</si>
  <si>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</si>
  <si>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</si>
  <si>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</si>
  <si>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</si>
  <si>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</si>
  <si>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</si>
  <si>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</si>
  <si>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</si>
  <si>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</si>
  <si>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</si>
  <si>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</si>
  <si>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</si>
  <si>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</si>
  <si>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</si>
  <si>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</si>
  <si>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</si>
  <si>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</si>
  <si>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</si>
  <si>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</si>
  <si>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</si>
  <si>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</si>
  <si>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</si>
  <si>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</si>
  <si>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</si>
  <si>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</si>
  <si>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</si>
  <si>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</si>
  <si>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</si>
  <si>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</si>
  <si>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</si>
  <si>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</si>
  <si>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</si>
  <si>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</si>
  <si>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</si>
  <si>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</si>
  <si>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</si>
  <si>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</si>
  <si>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</si>
  <si>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</si>
  <si>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</si>
  <si>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</si>
  <si>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</si>
  <si>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</si>
  <si>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</si>
  <si>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</si>
  <si>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</si>
  <si>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</si>
  <si>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</si>
  <si>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</si>
  <si>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</si>
  <si>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</si>
  <si>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</si>
  <si>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</si>
  <si>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</si>
  <si>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</si>
  <si>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</si>
  <si>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</si>
  <si>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</si>
  <si>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</si>
  <si>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</si>
  <si>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</si>
  <si>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</si>
  <si>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</si>
  <si>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</si>
  <si>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</si>
  <si>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</si>
  <si>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</si>
  <si>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</si>
  <si>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</si>
  <si>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</si>
  <si>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</si>
  <si>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</si>
  <si>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</si>
  <si>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</si>
  <si>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</si>
  <si>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</si>
  <si>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</si>
  <si>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</si>
  <si>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</si>
  <si>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</si>
  <si>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</si>
  <si>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</si>
  <si>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</si>
  <si>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</si>
  <si>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</si>
  <si>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</si>
  <si>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</si>
  <si>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</si>
  <si>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</si>
  <si>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</si>
  <si>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</si>
  <si>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</si>
  <si>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</si>
  <si>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</si>
  <si>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</si>
  <si>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</si>
  <si>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</si>
  <si>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</si>
  <si>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</si>
  <si>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</si>
  <si>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</si>
  <si>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</si>
  <si>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</si>
  <si>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</si>
  <si>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</si>
  <si>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</si>
  <si>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</si>
  <si>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</si>
  <si>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</si>
  <si>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</si>
  <si>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</si>
  <si>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</si>
  <si>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</si>
  <si>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</si>
  <si>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</si>
  <si>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</si>
  <si>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</si>
  <si>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</si>
  <si>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</si>
  <si>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</si>
  <si>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</si>
  <si>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</si>
  <si>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</si>
  <si>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</si>
  <si>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</si>
  <si>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</si>
  <si>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</si>
  <si>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</si>
  <si>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</si>
  <si>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</si>
  <si>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</si>
  <si>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</si>
  <si>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</si>
  <si>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</si>
  <si>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</si>
  <si>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</si>
  <si>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</si>
  <si>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</si>
  <si>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</si>
  <si>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</si>
  <si>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</si>
  <si>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</si>
  <si>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</si>
  <si>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</si>
  <si>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</si>
  <si>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</si>
  <si>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</si>
  <si>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</si>
  <si>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</si>
  <si>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</si>
  <si>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</si>
  <si>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</si>
  <si>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</si>
  <si>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</si>
  <si>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</si>
  <si>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</si>
  <si>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</si>
  <si>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</si>
  <si>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</si>
  <si>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</si>
  <si>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</si>
  <si>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</si>
  <si>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</si>
  <si>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</si>
  <si>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</si>
  <si>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</si>
  <si>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</si>
  <si>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</si>
  <si>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</si>
  <si>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</si>
  <si>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</si>
  <si>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</si>
  <si>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</si>
  <si>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</si>
  <si>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</si>
  <si>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</si>
  <si>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</si>
  <si>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</si>
  <si>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</si>
  <si>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</si>
  <si>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</si>
  <si>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</si>
  <si>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</si>
  <si>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</si>
  <si>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</si>
  <si>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</si>
  <si>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</si>
  <si>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</si>
  <si>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</si>
  <si>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</si>
  <si>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</si>
  <si>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</si>
  <si>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</si>
  <si>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</si>
  <si>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</si>
  <si>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</si>
  <si>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</si>
  <si>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</si>
  <si>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</si>
  <si>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</si>
  <si>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</si>
  <si>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</si>
  <si>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</si>
  <si>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</si>
  <si>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</si>
  <si>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</si>
  <si>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</si>
  <si>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</si>
  <si>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</si>
  <si>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</si>
  <si>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</si>
  <si>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</si>
  <si>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</si>
  <si>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</si>
  <si>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</si>
  <si>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</si>
  <si>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</si>
  <si>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</si>
  <si>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</si>
  <si>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</si>
  <si>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</si>
  <si>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</si>
  <si>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</si>
  <si>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</si>
  <si>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</si>
  <si>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</si>
  <si>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</si>
  <si>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</si>
  <si>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</si>
  <si>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</si>
  <si>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</si>
  <si>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</si>
  <si>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</si>
  <si>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</si>
  <si>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</si>
  <si>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</si>
  <si>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</si>
  <si>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</si>
  <si>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</si>
  <si>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</si>
  <si>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</si>
  <si>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</si>
  <si>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</si>
  <si>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</si>
  <si>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</si>
  <si>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</si>
  <si>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</si>
  <si>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</si>
  <si>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</si>
  <si>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</si>
  <si>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</si>
  <si>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</si>
  <si>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</si>
  <si>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</si>
  <si>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</si>
  <si>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</si>
  <si>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</si>
  <si>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</si>
  <si>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</si>
  <si>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</si>
  <si>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</si>
  <si>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</si>
  <si>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</si>
  <si>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</si>
  <si>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</si>
  <si>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</si>
  <si>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</si>
  <si>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</si>
  <si>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</si>
  <si>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</si>
  <si>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</si>
  <si>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</si>
  <si>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</si>
  <si>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</si>
  <si>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</si>
  <si>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</si>
  <si>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</si>
  <si>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</si>
  <si>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</si>
  <si>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</si>
  <si>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</si>
  <si>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</si>
  <si>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</si>
  <si>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</si>
  <si>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</si>
  <si>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</si>
  <si>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</si>
  <si>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</si>
  <si>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</si>
  <si>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</si>
  <si>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</si>
  <si>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</si>
  <si>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</si>
  <si>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</si>
  <si>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</si>
  <si>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</si>
  <si>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</si>
  <si>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</si>
  <si>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</si>
  <si>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</si>
  <si>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</si>
  <si>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</si>
  <si>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</si>
  <si>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</si>
  <si>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</si>
  <si>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</si>
  <si>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</si>
  <si>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</si>
  <si>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</si>
  <si>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</si>
  <si>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</si>
  <si>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</si>
  <si>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</si>
  <si>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</si>
  <si>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</si>
  <si>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</si>
  <si>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</si>
  <si>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</si>
  <si>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</si>
  <si>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</si>
  <si>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</si>
  <si>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</si>
  <si>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</si>
  <si>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</si>
  <si>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</si>
  <si>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</si>
  <si>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</si>
  <si>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</si>
  <si>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</si>
  <si>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</si>
  <si>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</si>
  <si>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</si>
  <si>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</si>
  <si>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</si>
  <si>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</si>
  <si>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</si>
  <si>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</si>
  <si>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</si>
  <si>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</si>
  <si>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</si>
  <si>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</si>
  <si>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</si>
  <si>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</si>
  <si>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</si>
  <si>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</si>
  <si>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</si>
  <si>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</si>
  <si>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</si>
  <si>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</si>
  <si>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</si>
  <si>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</si>
  <si>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</si>
  <si>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</si>
  <si>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</si>
  <si>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</si>
  <si>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</si>
  <si>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</si>
  <si>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</si>
  <si>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</si>
  <si>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</si>
  <si>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</si>
  <si>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</si>
  <si>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</si>
  <si>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</si>
  <si>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</si>
  <si>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</si>
  <si>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</si>
  <si>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</si>
  <si>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</si>
  <si>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</si>
  <si>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</si>
  <si>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</si>
  <si>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</si>
  <si>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</si>
  <si>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</si>
  <si>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</si>
  <si>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</si>
  <si>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</si>
  <si>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</si>
  <si>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</si>
  <si>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</si>
  <si>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</si>
  <si>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</si>
  <si>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</si>
  <si>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</si>
  <si>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</si>
  <si>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</si>
  <si>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</si>
  <si>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</si>
  <si>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</si>
  <si>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</si>
  <si>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</si>
  <si>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</si>
  <si>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</si>
  <si>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</si>
  <si>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</si>
  <si>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</si>
  <si>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</si>
  <si>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</si>
  <si>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</si>
  <si>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</si>
  <si>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</si>
  <si>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</si>
  <si>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</si>
  <si>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</si>
  <si>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</si>
  <si>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</si>
  <si>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</si>
  <si>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</si>
  <si>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</si>
  <si>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</si>
  <si>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</si>
  <si>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</si>
  <si>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</si>
  <si>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</si>
  <si>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</si>
  <si>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</si>
  <si>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</si>
  <si>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</si>
  <si>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</si>
  <si>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</si>
  <si>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</si>
  <si>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</si>
  <si>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</si>
  <si>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</si>
  <si>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</si>
  <si>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</si>
  <si>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</si>
  <si>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</si>
  <si>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</si>
  <si>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</si>
  <si>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</si>
  <si>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</si>
  <si>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</si>
  <si>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</si>
  <si>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</si>
  <si>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</si>
  <si>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</si>
  <si>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</si>
  <si>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</si>
  <si>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</si>
  <si>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</si>
  <si>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</si>
  <si>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</si>
  <si>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</si>
  <si>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</si>
  <si>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</si>
  <si>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</si>
  <si>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</si>
  <si>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</si>
  <si>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</si>
  <si>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</si>
  <si>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</si>
  <si>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</si>
  <si>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</si>
  <si>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</si>
  <si>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</si>
  <si>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</si>
  <si>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</si>
  <si>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</si>
  <si>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</si>
  <si>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</si>
  <si>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</si>
  <si>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</si>
  <si>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</si>
  <si>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</si>
  <si>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</si>
  <si>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</si>
  <si>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</si>
  <si>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</si>
  <si>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</si>
  <si>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</si>
  <si>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</si>
  <si>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</si>
  <si>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</si>
  <si>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</si>
  <si>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</si>
  <si>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</si>
  <si>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</si>
  <si>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</si>
  <si>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</si>
  <si>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</si>
  <si>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</si>
  <si>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</si>
  <si>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</si>
  <si>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</si>
  <si>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</si>
  <si>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</si>
  <si>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</si>
  <si>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</si>
  <si>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</si>
  <si>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</si>
  <si>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</si>
  <si>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</si>
  <si>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</si>
  <si>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</si>
  <si>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</si>
  <si>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</si>
  <si>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</si>
  <si>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</si>
  <si>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</si>
  <si>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</si>
  <si>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</si>
  <si>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</si>
  <si>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</si>
  <si>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</si>
  <si>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</si>
  <si>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</si>
  <si>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</si>
  <si>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</si>
  <si>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</si>
  <si>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</si>
  <si>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</si>
  <si>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</si>
  <si>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</si>
  <si>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</si>
  <si>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</si>
  <si>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</si>
  <si>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</si>
  <si>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</si>
  <si>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</si>
  <si>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</si>
  <si>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</si>
  <si>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</si>
  <si>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</si>
  <si>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</si>
  <si>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</si>
  <si>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</si>
  <si>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</si>
  <si>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</si>
  <si>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</si>
  <si>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</si>
  <si>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</si>
  <si>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</si>
  <si>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</si>
  <si>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</si>
  <si>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</si>
  <si>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</si>
  <si>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</si>
  <si>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</si>
  <si>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</si>
  <si>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</si>
  <si>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</si>
  <si>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</si>
  <si>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</si>
  <si>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</si>
  <si>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</si>
  <si>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</si>
  <si>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</si>
  <si>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</si>
  <si>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</si>
  <si>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</si>
  <si>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</si>
  <si>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</si>
  <si>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</si>
  <si>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</si>
  <si>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</si>
  <si>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</si>
  <si>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</si>
  <si>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</si>
  <si>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</si>
  <si>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</si>
  <si>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</si>
  <si>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</si>
  <si>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</si>
  <si>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</si>
  <si>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</si>
  <si>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</si>
  <si>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</si>
  <si>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</si>
  <si>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</si>
  <si>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</si>
  <si>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</si>
  <si>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</si>
  <si>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</si>
  <si>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</si>
  <si>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</si>
  <si>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</si>
  <si>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</si>
  <si>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</si>
  <si>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</si>
  <si>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</si>
  <si>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</si>
  <si>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</si>
  <si>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</si>
  <si>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</si>
  <si>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</si>
  <si>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</si>
  <si>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</si>
  <si>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</si>
  <si>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</si>
  <si>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</si>
  <si>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</si>
  <si>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</si>
  <si>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</si>
  <si>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</si>
  <si>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</si>
  <si>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</si>
  <si>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</si>
  <si>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</si>
  <si>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</si>
  <si>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</si>
  <si>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</si>
  <si>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</si>
  <si>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</si>
  <si>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</si>
  <si>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</si>
  <si>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</si>
  <si>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</si>
  <si>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</si>
  <si>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</si>
  <si>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</si>
  <si>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</si>
  <si>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</si>
  <si>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</si>
  <si>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</si>
  <si>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</si>
  <si>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</si>
  <si>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</si>
  <si>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</si>
  <si>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</si>
  <si>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</si>
  <si>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</si>
  <si>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</si>
  <si>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</si>
  <si>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</si>
  <si>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</si>
  <si>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</si>
  <si>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</si>
  <si>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</si>
  <si>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</si>
  <si>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</si>
  <si>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</si>
  <si>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</si>
  <si>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</si>
  <si>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</si>
  <si>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</si>
  <si>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</si>
  <si>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</si>
  <si>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</si>
  <si>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</si>
  <si>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</si>
  <si>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</si>
  <si>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</si>
  <si>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</si>
  <si>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</si>
  <si>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</si>
  <si>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</si>
  <si>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</si>
  <si>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</si>
  <si>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</si>
  <si>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</si>
  <si>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</si>
  <si>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</si>
  <si>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</si>
  <si>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</si>
  <si>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</si>
  <si>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</si>
  <si>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</si>
  <si>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</si>
  <si>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</si>
  <si>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</si>
  <si>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</si>
  <si>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</si>
  <si>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</si>
  <si>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</si>
  <si>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</si>
  <si>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</si>
  <si>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</si>
  <si>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</si>
  <si>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</si>
  <si>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</si>
  <si>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</si>
  <si>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</si>
  <si>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</si>
  <si>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</si>
  <si>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</si>
  <si>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</si>
  <si>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</si>
  <si>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</si>
  <si>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</si>
  <si>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</si>
  <si>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</si>
  <si>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</si>
  <si>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</si>
  <si>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</si>
  <si>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</si>
  <si>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</si>
  <si>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</si>
  <si>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</si>
  <si>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</si>
  <si>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</si>
  <si>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</si>
  <si>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</si>
  <si>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</si>
  <si>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</si>
  <si>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</si>
  <si>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</si>
  <si>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</si>
  <si>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</si>
  <si>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</si>
  <si>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</si>
  <si>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</si>
  <si>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</si>
  <si>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</si>
  <si>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</si>
  <si>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</si>
  <si>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</si>
  <si>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</si>
  <si>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</si>
  <si>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</si>
  <si>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</si>
  <si>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</si>
  <si>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</si>
  <si>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</si>
  <si>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</si>
  <si>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</si>
  <si>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</si>
  <si>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</si>
  <si>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</si>
  <si>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</si>
  <si>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</si>
  <si>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</si>
  <si>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</si>
  <si>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</si>
  <si>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</si>
  <si>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</si>
  <si>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</si>
  <si>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</si>
  <si>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</si>
  <si>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</si>
  <si>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</si>
  <si>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</si>
  <si>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</si>
  <si>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</si>
  <si>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</si>
  <si>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</si>
  <si>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</si>
  <si>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</si>
  <si>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</si>
  <si>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</si>
  <si>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</si>
  <si>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</si>
  <si>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</si>
  <si>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</si>
  <si>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</si>
  <si>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</si>
  <si>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</si>
  <si>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</si>
  <si>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</si>
  <si>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</si>
  <si>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</si>
  <si>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</si>
  <si>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</si>
  <si>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</si>
  <si>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</si>
  <si>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</si>
  <si>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</si>
  <si>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</si>
  <si>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</si>
  <si>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</si>
  <si>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</si>
  <si>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</si>
  <si>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</si>
  <si>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</si>
  <si>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</si>
  <si>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</si>
  <si>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</si>
  <si>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</si>
  <si>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</si>
  <si>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</si>
  <si>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</si>
  <si>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</si>
  <si>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</si>
  <si>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</si>
  <si>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</si>
  <si>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</si>
  <si>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</si>
  <si>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</si>
  <si>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</si>
  <si>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</si>
  <si>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</si>
  <si>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</si>
  <si>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</si>
  <si>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</si>
  <si>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</si>
  <si>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</si>
  <si>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</si>
  <si>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</si>
  <si>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</si>
  <si>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</si>
  <si>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</si>
  <si>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</si>
  <si>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</si>
  <si>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</si>
  <si>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</si>
  <si>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</si>
  <si>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</si>
  <si>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</si>
  <si>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</si>
  <si>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</si>
  <si>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</si>
  <si>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</si>
  <si>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</si>
  <si>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</si>
  <si>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</si>
  <si>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</si>
  <si>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</si>
  <si>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</si>
  <si>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</si>
  <si>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</si>
  <si>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</si>
  <si>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</si>
  <si>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</si>
  <si>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</si>
  <si>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</si>
  <si>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</si>
  <si>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</si>
  <si>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</si>
  <si>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</si>
  <si>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</si>
  <si>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</si>
  <si>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</si>
  <si>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</si>
  <si>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</si>
  <si>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</si>
  <si>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</si>
  <si>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</si>
  <si>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</si>
  <si>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</si>
  <si>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</si>
  <si>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</si>
  <si>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</si>
  <si>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</si>
  <si>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</si>
  <si>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</si>
  <si>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</si>
  <si>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</si>
  <si>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</si>
  <si>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</si>
  <si>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</si>
  <si>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</si>
  <si>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</si>
  <si>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</si>
  <si>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</si>
  <si>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</si>
  <si>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</si>
  <si>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</si>
  <si>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</si>
  <si>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</si>
  <si>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</si>
  <si>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</si>
  <si>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</si>
  <si>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</si>
  <si>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</si>
  <si>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</si>
  <si>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</si>
  <si>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</si>
  <si>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</si>
  <si>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</si>
  <si>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</si>
  <si>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</si>
  <si>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</si>
  <si>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</si>
  <si>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</si>
  <si>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</si>
  <si>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</si>
  <si>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</si>
  <si>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</si>
  <si>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</si>
  <si>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</si>
  <si>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</si>
  <si>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</si>
  <si>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</si>
  <si>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</si>
  <si>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</si>
  <si>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</si>
  <si>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</si>
  <si>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</si>
  <si>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</si>
  <si>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</si>
  <si>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</si>
  <si>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</si>
  <si>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</si>
  <si>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</si>
  <si>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</si>
  <si>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</si>
  <si>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</si>
  <si>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</si>
  <si>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</si>
  <si>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</si>
  <si>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</si>
  <si>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</si>
  <si>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</si>
  <si>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</si>
  <si>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</si>
  <si>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</si>
  <si>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</si>
  <si>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</si>
  <si>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</si>
  <si>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</si>
  <si>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</si>
  <si>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</si>
  <si>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</si>
  <si>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</si>
  <si>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</si>
  <si>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</si>
  <si>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</si>
  <si>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</si>
  <si>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</si>
  <si>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</si>
  <si>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</si>
  <si>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</si>
  <si>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</si>
  <si>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</si>
  <si>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</si>
  <si>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</si>
  <si>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</si>
  <si>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</si>
  <si>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</si>
  <si>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</si>
  <si>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</si>
  <si>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</si>
  <si>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</si>
  <si>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</si>
  <si>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</si>
  <si>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</si>
  <si>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</si>
  <si>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</si>
  <si>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</si>
  <si>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</si>
  <si>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</si>
  <si>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</si>
  <si>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</si>
  <si>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</si>
  <si>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</si>
  <si>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</si>
  <si>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</si>
  <si>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</si>
  <si>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</si>
  <si>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</si>
  <si>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</si>
  <si>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</si>
  <si>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</si>
  <si>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</si>
  <si>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</si>
  <si>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</si>
  <si>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</si>
  <si>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</si>
  <si>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</si>
  <si>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</si>
  <si>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</si>
  <si>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</si>
  <si>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</si>
  <si>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</si>
  <si>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</si>
  <si>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</si>
  <si>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</si>
  <si>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</si>
  <si>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</si>
  <si>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</si>
  <si>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</si>
  <si>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</si>
  <si>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</si>
  <si>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</si>
  <si>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</si>
  <si>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</si>
  <si>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</si>
  <si>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</si>
  <si>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</si>
  <si>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</si>
  <si>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</si>
  <si>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</si>
  <si>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</si>
  <si>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</si>
  <si>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</si>
  <si>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</si>
  <si>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</si>
  <si>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</si>
  <si>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</si>
  <si>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</si>
  <si>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</si>
  <si>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</si>
  <si>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</si>
  <si>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</si>
  <si>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</si>
  <si>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</si>
  <si>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</si>
  <si>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</si>
  <si>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</si>
  <si>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</si>
  <si>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</si>
  <si>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</si>
  <si>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</si>
  <si>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</si>
  <si>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</si>
  <si>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</si>
  <si>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</si>
  <si>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</si>
  <si>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</si>
  <si>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</si>
  <si>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</si>
  <si>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</si>
  <si>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</si>
  <si>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</si>
  <si>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</si>
  <si>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</si>
  <si>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</si>
  <si>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</si>
  <si>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</si>
  <si>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</si>
  <si>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</si>
  <si>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</si>
  <si>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</si>
  <si>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</si>
  <si>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</si>
  <si>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</si>
  <si>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</si>
  <si>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</si>
  <si>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</si>
  <si>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</si>
  <si>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</si>
  <si>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</si>
  <si>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</si>
  <si>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</si>
  <si>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</si>
  <si>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</si>
  <si>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</si>
  <si>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</si>
  <si>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</si>
  <si>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</si>
  <si>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</si>
  <si>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</si>
  <si>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</si>
  <si>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</si>
  <si>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</si>
  <si>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</si>
  <si>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</si>
  <si>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</si>
  <si>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</si>
  <si>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</si>
  <si>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</si>
  <si>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</si>
  <si>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</si>
  <si>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</si>
  <si>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</si>
  <si>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</si>
  <si>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</si>
  <si>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</si>
  <si>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</si>
  <si>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</si>
  <si>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</si>
  <si>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</si>
  <si>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</si>
  <si>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</si>
  <si>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</si>
  <si>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</si>
  <si>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</si>
  <si>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</si>
  <si>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</si>
  <si>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</si>
  <si>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</si>
  <si>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</si>
  <si>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</si>
  <si>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</si>
  <si>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</si>
  <si>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</si>
  <si>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</si>
  <si>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</si>
  <si>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</si>
  <si>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</si>
  <si>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</si>
  <si>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</si>
  <si>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</si>
  <si>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</si>
  <si>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</si>
  <si>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</si>
  <si>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</si>
  <si>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</si>
  <si>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</si>
  <si>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</si>
  <si>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</si>
  <si>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</si>
  <si>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</si>
  <si>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</si>
  <si>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</si>
  <si>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</si>
  <si>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</si>
  <si>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</si>
  <si>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</si>
  <si>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</si>
  <si>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</si>
  <si>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</si>
  <si>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</si>
  <si>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</si>
  <si>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</si>
  <si>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</si>
  <si>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</si>
  <si>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</si>
  <si>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</si>
  <si>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</si>
  <si>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</si>
  <si>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</si>
  <si>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</si>
  <si>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</si>
  <si>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</si>
  <si>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</si>
  <si>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</si>
  <si>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</si>
  <si>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</si>
  <si>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</si>
  <si>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</si>
  <si>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</si>
  <si>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</si>
  <si>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</si>
  <si>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</si>
  <si>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</si>
  <si>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</si>
  <si>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</si>
  <si>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</si>
  <si>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</si>
  <si>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</si>
  <si>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</si>
  <si>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</si>
  <si>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</si>
  <si>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</si>
  <si>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</si>
  <si>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</si>
  <si>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</si>
  <si>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</si>
  <si>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</si>
  <si>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</si>
  <si>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</si>
  <si>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</si>
  <si>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</si>
  <si>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</si>
  <si>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</si>
  <si>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</si>
  <si>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</si>
  <si>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</si>
  <si>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</si>
  <si>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</si>
  <si>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</si>
  <si>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</si>
  <si>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</si>
  <si>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</si>
  <si>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</si>
  <si>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</si>
  <si>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</si>
  <si>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</si>
  <si>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</si>
  <si>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</si>
  <si>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</si>
  <si>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</si>
  <si>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</si>
  <si>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</si>
  <si>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</si>
  <si>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</si>
  <si>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</si>
  <si>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</si>
  <si>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</si>
  <si>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</si>
  <si>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</si>
  <si>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</si>
  <si>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</si>
  <si>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</si>
  <si>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</si>
  <si>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</si>
  <si>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</si>
  <si>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</si>
  <si>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</si>
  <si>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</si>
  <si>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</si>
  <si>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</si>
  <si>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</si>
  <si>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</si>
  <si>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</si>
  <si>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</si>
  <si>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</si>
  <si>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</si>
  <si>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</si>
  <si>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</si>
  <si>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</si>
  <si>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</si>
  <si>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</si>
  <si>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</si>
  <si>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</si>
  <si>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</si>
  <si>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</si>
  <si>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</si>
  <si>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</si>
  <si>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</si>
  <si>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</si>
  <si>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</si>
  <si>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</si>
  <si>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</si>
  <si>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</si>
  <si>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</si>
  <si>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</si>
  <si>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</si>
  <si>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</si>
  <si>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</si>
  <si>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</si>
  <si>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</si>
  <si>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</si>
  <si>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</si>
  <si>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</si>
  <si>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</si>
  <si>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</si>
  <si>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</si>
  <si>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</si>
  <si>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</si>
  <si>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</si>
  <si>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</si>
  <si>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</si>
  <si>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</si>
  <si>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</si>
  <si>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</si>
  <si>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</si>
  <si>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</si>
  <si>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</si>
  <si>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</si>
  <si>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</si>
  <si>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</si>
  <si>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</si>
  <si>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</si>
  <si>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</si>
  <si>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</si>
  <si>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</si>
  <si>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</si>
  <si>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</si>
  <si>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</si>
  <si>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</si>
  <si>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</si>
  <si>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</si>
  <si>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</si>
  <si>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</si>
  <si>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</si>
  <si>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</si>
  <si>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</si>
  <si>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</si>
  <si>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</si>
  <si>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</si>
  <si>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</si>
  <si>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</si>
  <si>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</si>
  <si>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</si>
  <si>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</si>
  <si>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</si>
  <si>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</si>
  <si>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</si>
  <si>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</si>
  <si>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</si>
  <si>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</si>
  <si>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</si>
  <si>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</si>
  <si>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</si>
  <si>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</si>
  <si>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</si>
  <si>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</si>
  <si>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</si>
  <si>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</si>
  <si>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</si>
  <si>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</si>
  <si>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</si>
  <si>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</si>
  <si>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</si>
  <si>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</si>
  <si>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</si>
  <si>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</si>
  <si>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</si>
  <si>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</si>
  <si>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</si>
  <si>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</si>
  <si>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</si>
  <si>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</si>
  <si>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</si>
  <si>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</si>
  <si>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</si>
  <si>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</si>
  <si>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</si>
  <si>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</si>
  <si>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</si>
  <si>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</si>
  <si>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</si>
  <si>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</si>
  <si>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</si>
  <si>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</si>
  <si>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</si>
  <si>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</si>
  <si>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</si>
  <si>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</si>
  <si>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</si>
  <si>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</si>
  <si>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</si>
  <si>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</si>
  <si>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</si>
  <si>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</si>
  <si>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</si>
  <si>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</si>
  <si>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</si>
  <si>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</si>
  <si>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</si>
  <si>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</si>
  <si>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</si>
  <si>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</si>
  <si>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</si>
  <si>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</si>
  <si>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</si>
  <si>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</si>
  <si>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</si>
  <si>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</si>
  <si>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</si>
  <si>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</si>
  <si>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</si>
  <si>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</si>
  <si>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</si>
  <si>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</si>
  <si>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</si>
  <si>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</si>
  <si>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</si>
  <si>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</si>
  <si>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</si>
  <si>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</si>
  <si>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</si>
  <si>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</si>
  <si>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</si>
  <si>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</si>
  <si>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</si>
  <si>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</si>
  <si>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</si>
  <si>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</si>
  <si>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</si>
  <si>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</si>
  <si>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</si>
  <si>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</si>
  <si>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</si>
  <si>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</si>
  <si>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</si>
  <si>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</si>
  <si>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</si>
  <si>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</si>
  <si>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</si>
  <si>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</si>
  <si>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</si>
  <si>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</si>
  <si>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</si>
  <si>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</si>
  <si>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</si>
  <si>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</si>
  <si>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</si>
  <si>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</si>
  <si>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</si>
  <si>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</si>
  <si>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</si>
  <si>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</si>
  <si>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</si>
  <si>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</si>
  <si>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</si>
  <si>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</si>
  <si>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</si>
  <si>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</si>
  <si>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</si>
  <si>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</si>
  <si>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</si>
  <si>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</si>
  <si>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</si>
  <si>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</si>
  <si>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</si>
  <si>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</si>
  <si>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</si>
  <si>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</si>
  <si>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</si>
  <si>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</si>
  <si>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</si>
  <si>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</si>
  <si>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</si>
  <si>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</si>
  <si>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</si>
  <si>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</si>
  <si>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</si>
  <si>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</si>
  <si>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</si>
  <si>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</si>
  <si>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</si>
  <si>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</si>
  <si>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</si>
  <si>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</si>
  <si>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</si>
  <si>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</si>
  <si>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</si>
  <si>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</si>
  <si>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</si>
  <si>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</si>
  <si>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</si>
  <si>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</si>
  <si>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</si>
  <si>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</si>
  <si>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</si>
  <si>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</si>
  <si>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</si>
  <si>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</si>
  <si>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</si>
  <si>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</si>
  <si>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</si>
  <si>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</si>
  <si>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</si>
  <si>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</si>
  <si>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</si>
  <si>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</si>
  <si>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</si>
  <si>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</si>
  <si>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</si>
  <si>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</si>
  <si>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</si>
  <si>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</si>
  <si>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</si>
  <si>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</si>
  <si>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</si>
  <si>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</si>
  <si>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</si>
  <si>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</si>
  <si>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</si>
  <si>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</si>
  <si>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</si>
  <si>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</si>
  <si>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</si>
  <si>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</si>
  <si>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</si>
  <si>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</si>
  <si>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</si>
  <si>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</si>
  <si>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</si>
  <si>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</si>
  <si>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</si>
  <si>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</si>
  <si>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</si>
  <si>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</si>
  <si>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</si>
  <si>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</si>
  <si>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</si>
  <si>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</si>
  <si>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</si>
  <si>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</si>
  <si>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</si>
  <si>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</si>
  <si>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</si>
  <si>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</si>
  <si>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</si>
  <si>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</si>
  <si>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</si>
  <si>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</si>
  <si>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</si>
  <si>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</si>
  <si>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</si>
  <si>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</si>
  <si>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</si>
  <si>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</si>
  <si>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</si>
  <si>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</si>
  <si>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</si>
  <si>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</si>
  <si>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</si>
  <si>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</si>
  <si>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</si>
  <si>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</si>
  <si>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</si>
  <si>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</si>
  <si>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</si>
  <si>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</si>
  <si>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</si>
  <si>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</si>
  <si>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</si>
  <si>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</si>
  <si>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</si>
  <si>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</si>
  <si>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</si>
  <si>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</si>
  <si>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</si>
  <si>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</si>
  <si>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</si>
  <si>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</si>
  <si>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</si>
  <si>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</si>
  <si>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</si>
  <si>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</si>
  <si>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</si>
  <si>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</si>
  <si>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</si>
  <si>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</si>
  <si>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</si>
  <si>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</si>
  <si>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</si>
  <si>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</si>
  <si>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</si>
  <si>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</si>
  <si>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</si>
  <si>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</si>
  <si>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</si>
  <si>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</si>
  <si>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</si>
  <si>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</si>
  <si>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</si>
  <si>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</si>
  <si>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</si>
  <si>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</si>
  <si>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</si>
  <si>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</si>
  <si>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</si>
  <si>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</si>
  <si>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</si>
  <si>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</si>
  <si>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</si>
  <si>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</si>
  <si>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</si>
  <si>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</si>
  <si>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</si>
  <si>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</si>
  <si>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</si>
  <si>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</si>
  <si>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</si>
  <si>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</si>
  <si>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</si>
  <si>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</si>
  <si>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</si>
  <si>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</si>
  <si>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</si>
  <si>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</si>
  <si>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</si>
  <si>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</si>
  <si>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</si>
  <si>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</si>
  <si>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</si>
  <si>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</si>
  <si>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</si>
  <si>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</si>
  <si>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</si>
  <si>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</si>
  <si>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</si>
  <si>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</si>
  <si>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</si>
  <si>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</si>
  <si>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</si>
  <si>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</si>
  <si>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</si>
  <si>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</si>
  <si>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</si>
  <si>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</si>
  <si>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</si>
  <si>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</si>
  <si>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</si>
  <si>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</si>
  <si>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</si>
  <si>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</si>
  <si>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</si>
  <si>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</si>
  <si>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</si>
  <si>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</si>
  <si>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</si>
  <si>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</si>
  <si>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</si>
  <si>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</si>
  <si>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</si>
  <si>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</si>
  <si>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</si>
  <si>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</si>
  <si>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</si>
  <si>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</si>
  <si>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</si>
  <si>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</si>
  <si>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</si>
  <si>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</si>
  <si>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</si>
  <si>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</si>
  <si>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</si>
  <si>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</si>
  <si>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</si>
  <si>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</si>
  <si>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</si>
  <si>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</si>
  <si>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</si>
  <si>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</si>
  <si>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</si>
  <si>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</si>
  <si>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</si>
  <si>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</si>
  <si>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</si>
  <si>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</si>
  <si>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</si>
  <si>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</si>
  <si>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</si>
  <si>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</si>
  <si>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</si>
  <si>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</si>
  <si>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</si>
  <si>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</si>
  <si>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</si>
  <si>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</si>
  <si>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</si>
  <si>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</si>
  <si>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</si>
  <si>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</si>
  <si>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</si>
  <si>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</si>
  <si>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</si>
  <si>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</si>
  <si>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</si>
  <si>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</si>
  <si>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</si>
  <si>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</si>
  <si>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</si>
  <si>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</si>
  <si>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</si>
  <si>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</si>
  <si>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</si>
  <si>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</si>
  <si>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</si>
  <si>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</si>
  <si>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</si>
  <si>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</si>
  <si>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</si>
  <si>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</si>
  <si>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</si>
  <si>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</si>
  <si>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</si>
  <si>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</si>
  <si>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</si>
  <si>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</si>
  <si>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</si>
  <si>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</si>
  <si>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</si>
  <si>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</si>
  <si>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</si>
  <si>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</si>
  <si>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</si>
  <si>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</si>
  <si>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</si>
  <si>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</si>
  <si>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</si>
  <si>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</si>
  <si>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</si>
  <si>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</si>
  <si>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</si>
  <si>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</si>
  <si>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</si>
  <si>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</si>
  <si>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</si>
  <si>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</si>
  <si>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</si>
  <si>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</si>
  <si>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</si>
  <si>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</si>
  <si>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</si>
  <si>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</si>
  <si>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</si>
  <si>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</si>
  <si>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</si>
  <si>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</si>
  <si>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</si>
  <si>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</si>
  <si>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</si>
  <si>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</si>
  <si>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</si>
  <si>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</si>
  <si>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</si>
  <si>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</si>
  <si>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</si>
  <si>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</si>
  <si>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</si>
  <si>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</si>
  <si>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</si>
  <si>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</si>
  <si>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</si>
  <si>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</si>
  <si>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</si>
  <si>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</si>
  <si>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</si>
  <si>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</si>
  <si>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</si>
  <si>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</si>
  <si>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</si>
  <si>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</si>
  <si>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</si>
  <si>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</si>
  <si>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</si>
  <si>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</si>
  <si>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</si>
  <si>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</si>
  <si>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</si>
  <si>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</si>
  <si>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</si>
  <si>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</si>
  <si>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</si>
  <si>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</si>
  <si>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</si>
  <si>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</si>
  <si>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</si>
  <si>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</si>
  <si>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</si>
  <si>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</si>
  <si>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</si>
  <si>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</si>
  <si>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</si>
  <si>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</si>
  <si>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</si>
  <si>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</si>
  <si>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</si>
  <si>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</si>
  <si>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</si>
  <si>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</si>
  <si>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</si>
  <si>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</si>
  <si>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</si>
  <si>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</si>
  <si>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</si>
  <si>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</si>
  <si>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</si>
  <si>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</si>
  <si>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</si>
  <si>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</si>
  <si>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</si>
  <si>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</si>
  <si>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</si>
  <si>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</si>
  <si>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</si>
  <si>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</si>
  <si>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</si>
  <si>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</si>
  <si>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</si>
  <si>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</si>
  <si>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</si>
  <si>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</si>
  <si>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</si>
  <si>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</si>
  <si>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</si>
  <si>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</si>
  <si>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</si>
  <si>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</si>
  <si>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</si>
  <si>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</si>
  <si>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</si>
  <si>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</si>
  <si>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</si>
  <si>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</si>
  <si>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</si>
  <si>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</si>
  <si>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</si>
  <si>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</si>
  <si>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</si>
  <si>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</si>
  <si>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</si>
  <si>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</si>
  <si>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</si>
  <si>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</si>
  <si>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</si>
  <si>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</si>
  <si>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</si>
  <si>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</si>
  <si>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</si>
  <si>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</si>
  <si>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</si>
  <si>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</si>
  <si>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</si>
  <si>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</si>
  <si>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</si>
  <si>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</si>
  <si>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</si>
  <si>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</si>
  <si>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</si>
  <si>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</si>
  <si>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</si>
  <si>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</si>
  <si>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</si>
  <si>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</si>
  <si>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</si>
  <si>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</si>
  <si>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</si>
  <si>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</si>
  <si>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</si>
  <si>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</si>
  <si>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</si>
  <si>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</si>
  <si>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</si>
  <si>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</si>
  <si>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</si>
  <si>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</si>
  <si>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</si>
  <si>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</si>
  <si>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</si>
  <si>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</si>
  <si>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</si>
  <si>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</si>
  <si>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</si>
  <si>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</si>
  <si>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</si>
  <si>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</si>
  <si>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</si>
  <si>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</si>
  <si>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</si>
  <si>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</si>
  <si>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</si>
  <si>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</si>
  <si>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</si>
  <si>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</si>
  <si>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</si>
  <si>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</si>
  <si>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</si>
  <si>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</si>
  <si>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</si>
  <si>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</si>
  <si>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</si>
  <si>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</si>
  <si>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</si>
  <si>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</si>
  <si>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</si>
  <si>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</si>
  <si>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</si>
  <si>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</si>
  <si>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</si>
  <si>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</si>
  <si>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</si>
  <si>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</si>
  <si>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</si>
  <si>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</si>
  <si>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</si>
  <si>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</si>
  <si>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</si>
  <si>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</si>
  <si>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</si>
  <si>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</si>
  <si>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</si>
  <si>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</si>
  <si>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</si>
  <si>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</si>
  <si>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</si>
  <si>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</si>
  <si>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</si>
  <si>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</si>
  <si>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</si>
  <si>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</si>
  <si>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</si>
  <si>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</si>
  <si>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</si>
  <si>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</si>
  <si>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</si>
  <si>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</si>
  <si>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</si>
  <si>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</si>
  <si>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</si>
  <si>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</si>
  <si>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</si>
  <si>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</si>
  <si>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</si>
  <si>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</si>
  <si>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</si>
  <si>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</si>
  <si>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</si>
  <si>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</si>
  <si>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</si>
  <si>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</si>
  <si>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</si>
  <si>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</si>
  <si>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</si>
  <si>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</si>
  <si>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</si>
  <si>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</si>
  <si>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</si>
  <si>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</si>
  <si>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</si>
  <si>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</si>
  <si>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</si>
  <si>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</si>
  <si>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</si>
  <si>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</si>
  <si>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</si>
  <si>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</si>
  <si>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</si>
  <si>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</si>
  <si>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</si>
  <si>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</si>
  <si>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</si>
  <si>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</si>
  <si>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</si>
  <si>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</si>
  <si>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</si>
  <si>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</si>
  <si>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</si>
  <si>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</si>
  <si>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</si>
  <si>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</si>
  <si>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</si>
  <si>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</si>
  <si>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</si>
  <si>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</si>
  <si>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</si>
  <si>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</si>
  <si>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</si>
  <si>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</si>
  <si>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</si>
  <si>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</si>
  <si>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</si>
  <si>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</si>
  <si>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</si>
  <si>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</si>
  <si>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</si>
  <si>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</si>
  <si>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</si>
  <si>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</si>
  <si>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</si>
  <si>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</si>
  <si>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</si>
  <si>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</si>
  <si>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</si>
  <si>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</si>
  <si>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</si>
  <si>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</si>
  <si>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</si>
  <si>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</si>
  <si>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</si>
  <si>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</si>
  <si>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</si>
  <si>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</si>
  <si>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</si>
  <si>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</si>
  <si>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</si>
  <si>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</si>
  <si>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</si>
  <si>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</si>
  <si>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</si>
  <si>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</si>
  <si>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</si>
  <si>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</si>
  <si>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</si>
  <si>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</si>
  <si>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</si>
  <si>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</si>
  <si>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</si>
  <si>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</si>
  <si>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</si>
  <si>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</si>
  <si>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</si>
  <si>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</si>
  <si>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</si>
  <si>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</si>
  <si>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</si>
  <si>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</si>
  <si>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</si>
  <si>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</si>
  <si>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</si>
  <si>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</si>
  <si>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</si>
  <si>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</si>
  <si>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</si>
  <si>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</si>
  <si>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</si>
  <si>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</si>
  <si>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</si>
  <si>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</si>
  <si>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</si>
  <si>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</si>
  <si>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</si>
  <si>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</si>
  <si>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</si>
  <si>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</si>
  <si>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</si>
  <si>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</si>
  <si>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</si>
  <si>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</si>
  <si>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</si>
  <si>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</si>
  <si>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</si>
  <si>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</si>
  <si>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</si>
  <si>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</si>
  <si>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</si>
  <si>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</si>
  <si>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</si>
  <si>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</si>
  <si>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</si>
  <si>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</si>
  <si>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</si>
  <si>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</si>
  <si>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</si>
  <si>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</si>
  <si>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</si>
  <si>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</si>
  <si>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</si>
  <si>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</si>
  <si>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</si>
  <si>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</si>
  <si>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</si>
  <si>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</si>
  <si>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</si>
  <si>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</si>
  <si>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</si>
  <si>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</si>
  <si>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</si>
  <si>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</si>
  <si>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</si>
  <si>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</si>
  <si>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</si>
  <si>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</si>
  <si>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</si>
  <si>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</si>
  <si>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</si>
  <si>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</si>
  <si>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</si>
  <si>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</si>
  <si>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</si>
  <si>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</si>
  <si>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</si>
  <si>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</si>
  <si>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</si>
  <si>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</si>
  <si>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</si>
  <si>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</si>
  <si>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</si>
  <si>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</si>
  <si>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</si>
  <si>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</si>
  <si>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</si>
  <si>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</si>
  <si>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</si>
  <si>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</si>
  <si>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</si>
  <si>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</si>
  <si>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</si>
  <si>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</si>
  <si>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</si>
  <si>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</si>
  <si>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</si>
  <si>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</si>
  <si>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</si>
  <si>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</si>
  <si>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</si>
  <si>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</si>
  <si>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</si>
  <si>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</si>
  <si>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</si>
  <si>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</si>
  <si>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</si>
  <si>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</si>
  <si>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</si>
  <si>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</si>
  <si>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</si>
  <si>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</si>
  <si>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</si>
  <si>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</si>
  <si>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</si>
  <si>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</si>
  <si>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</si>
  <si>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</si>
  <si>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</si>
  <si>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</si>
  <si>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</si>
  <si>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</si>
  <si>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</si>
  <si>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</si>
  <si>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</si>
  <si>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</si>
  <si>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</si>
  <si>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</si>
  <si>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</si>
  <si>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</si>
  <si>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</si>
  <si>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</si>
  <si>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</si>
  <si>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</si>
  <si>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</si>
  <si>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</si>
  <si>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</si>
  <si>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</si>
  <si>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</si>
  <si>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</si>
  <si>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</si>
  <si>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</si>
  <si>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</si>
  <si>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</si>
  <si>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</si>
  <si>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</si>
  <si>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</si>
  <si>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</si>
  <si>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</si>
  <si>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</si>
  <si>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</si>
  <si>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</si>
  <si>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</si>
  <si>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</si>
  <si>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</si>
  <si>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</si>
  <si>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</si>
  <si>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</si>
  <si>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</si>
  <si>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</si>
  <si>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</si>
  <si>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</si>
  <si>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</si>
  <si>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</si>
  <si>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</si>
  <si>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</si>
  <si>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</si>
  <si>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</si>
  <si>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</si>
  <si>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</si>
  <si>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</si>
  <si>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</si>
  <si>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</si>
  <si>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</si>
  <si>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</si>
  <si>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</si>
  <si>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</si>
  <si>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</si>
  <si>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</si>
  <si>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</si>
  <si>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</si>
  <si>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</si>
  <si>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</si>
  <si>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</si>
  <si>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</si>
  <si>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</si>
  <si>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</si>
  <si>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</si>
  <si>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</si>
  <si>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</si>
  <si>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</si>
  <si>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</si>
  <si>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</si>
  <si>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</si>
  <si>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</si>
  <si>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</si>
  <si>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</si>
  <si>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</si>
  <si>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</si>
  <si>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</si>
  <si>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</si>
  <si>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</si>
  <si>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</si>
  <si>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</si>
  <si>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</si>
  <si>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</si>
  <si>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</si>
  <si>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</si>
  <si>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</si>
  <si>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</si>
  <si>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</si>
  <si>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</si>
  <si>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</si>
  <si>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</si>
  <si>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</si>
  <si>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</si>
  <si>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</si>
  <si>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</si>
  <si>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</si>
  <si>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</si>
  <si>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</si>
  <si>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</si>
  <si>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</si>
  <si>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</si>
  <si>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</si>
  <si>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</si>
  <si>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</si>
  <si>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</si>
  <si>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</si>
  <si>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</si>
  <si>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</si>
  <si>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</si>
  <si>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</si>
  <si>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</si>
  <si>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</si>
  <si>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</si>
  <si>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</si>
  <si>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</si>
  <si>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</si>
  <si>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</si>
  <si>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</si>
  <si>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</si>
  <si>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</si>
  <si>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</si>
  <si>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</si>
  <si>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</si>
  <si>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</si>
  <si>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</si>
  <si>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</si>
  <si>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</si>
  <si>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</si>
  <si>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</si>
  <si>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</si>
  <si>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</si>
  <si>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</si>
  <si>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</si>
  <si>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</si>
  <si>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</si>
  <si>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</si>
  <si>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</si>
  <si>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</si>
  <si>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</si>
  <si>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</si>
  <si>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</si>
  <si>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</si>
  <si>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</si>
  <si>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</si>
  <si>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</si>
  <si>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</si>
  <si>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</si>
  <si>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</si>
  <si>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</si>
  <si>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</si>
  <si>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</si>
  <si>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</si>
  <si>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</si>
  <si>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</si>
  <si>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</si>
  <si>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</si>
  <si>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</si>
  <si>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</si>
  <si>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</si>
  <si>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</si>
  <si>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</si>
  <si>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</si>
  <si>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</si>
  <si>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</si>
  <si>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</si>
  <si>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</si>
  <si>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</si>
  <si>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</si>
  <si>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</si>
  <si>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</si>
  <si>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</si>
  <si>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</si>
  <si>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</si>
  <si>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</si>
  <si>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</si>
  <si>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</si>
  <si>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</si>
  <si>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</si>
  <si>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</si>
  <si>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</si>
  <si>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</si>
  <si>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</si>
  <si>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</si>
  <si>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</si>
  <si>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</si>
  <si>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</si>
  <si>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</si>
  <si>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</si>
  <si>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</si>
  <si>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</si>
  <si>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</si>
  <si>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</si>
  <si>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</si>
  <si>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</si>
  <si>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</si>
  <si>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</si>
  <si>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</si>
  <si>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</si>
  <si>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</si>
  <si>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</si>
  <si>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</si>
  <si>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</si>
  <si>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</si>
  <si>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</si>
  <si>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</si>
  <si>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</si>
  <si>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</si>
  <si>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</si>
  <si>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</si>
  <si>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</si>
  <si>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</si>
  <si>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</si>
  <si>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</si>
  <si>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</si>
  <si>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</si>
  <si>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</si>
  <si>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</si>
  <si>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</si>
  <si>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</si>
  <si>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</si>
  <si>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</si>
  <si>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</si>
  <si>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</si>
  <si>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</si>
  <si>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</si>
  <si>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</si>
  <si>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</si>
  <si>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</si>
  <si>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</si>
  <si>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</si>
  <si>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</si>
  <si>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</si>
  <si>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</si>
  <si>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</si>
  <si>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</si>
  <si>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</si>
  <si>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</si>
  <si>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</si>
  <si>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</si>
  <si>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</si>
  <si>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</si>
  <si>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</si>
  <si>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</si>
  <si>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</si>
  <si>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</si>
  <si>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</si>
  <si>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</si>
  <si>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</si>
  <si>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</si>
  <si>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</si>
  <si>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</si>
  <si>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</si>
  <si>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</si>
  <si>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</si>
  <si>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</si>
  <si>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</si>
  <si>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</si>
  <si>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</si>
  <si>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</si>
  <si>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</si>
  <si>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</si>
  <si>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</si>
  <si>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</si>
  <si>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</si>
  <si>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</si>
  <si>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</si>
  <si>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</si>
  <si>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</si>
  <si>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</si>
  <si>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</si>
  <si>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</si>
  <si>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</si>
  <si>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</si>
  <si>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</si>
  <si>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</si>
  <si>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</si>
  <si>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</si>
  <si>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</si>
  <si>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</si>
  <si>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</si>
  <si>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</si>
  <si>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</si>
  <si>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</si>
  <si>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</si>
  <si>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</si>
  <si>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</si>
  <si>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</si>
  <si>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</si>
  <si>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</si>
  <si>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</si>
  <si>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</si>
  <si>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</si>
  <si>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</si>
  <si>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</si>
  <si>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</si>
  <si>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</si>
  <si>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</si>
  <si>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</si>
  <si>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</si>
  <si>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</si>
  <si>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</si>
  <si>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</si>
  <si>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</si>
  <si>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</si>
  <si>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</si>
  <si>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</si>
  <si>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</si>
  <si>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</si>
  <si>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</si>
  <si>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</si>
  <si>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</si>
  <si>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</si>
  <si>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</si>
  <si>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</si>
  <si>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</si>
  <si>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</si>
  <si>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</si>
  <si>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</si>
  <si>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</si>
  <si>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</si>
  <si>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</si>
  <si>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</si>
  <si>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</si>
  <si>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</si>
  <si>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</si>
  <si>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</si>
  <si>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</si>
  <si>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</si>
  <si>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</si>
  <si>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</si>
  <si>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</si>
  <si>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</si>
  <si>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</si>
  <si>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</si>
  <si>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</si>
  <si>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</si>
  <si>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</si>
  <si>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</si>
  <si>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</si>
  <si>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</si>
  <si>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</si>
  <si>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</si>
  <si>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</si>
  <si>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</si>
  <si>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</si>
  <si>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</si>
  <si>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</si>
  <si>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</si>
  <si>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</si>
  <si>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</si>
  <si>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</si>
  <si>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</si>
  <si>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</si>
  <si>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</si>
  <si>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</si>
  <si>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</si>
  <si>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</si>
  <si>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</si>
  <si>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</si>
  <si>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</si>
  <si>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</si>
  <si>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</si>
  <si>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</si>
  <si>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</si>
  <si>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</si>
  <si>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</si>
  <si>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</si>
  <si>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</si>
  <si>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</si>
  <si>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</si>
  <si>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</si>
  <si>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</si>
  <si>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</si>
  <si>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</si>
  <si>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</si>
  <si>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</si>
  <si>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</si>
  <si>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</si>
  <si>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</si>
  <si>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</si>
  <si>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</si>
  <si>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</si>
  <si>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</si>
  <si>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</si>
  <si>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</si>
  <si>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</si>
  <si>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</si>
  <si>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</si>
  <si>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</si>
  <si>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</si>
  <si>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</si>
  <si>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</si>
  <si>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</si>
  <si>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</si>
  <si>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</si>
  <si>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</si>
  <si>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</si>
  <si>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</si>
  <si>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</si>
  <si>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</si>
  <si>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</si>
  <si>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</si>
  <si>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</si>
  <si>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</si>
  <si>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</si>
  <si>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</si>
  <si>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</si>
  <si>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</si>
  <si>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</si>
  <si>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</si>
  <si>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</si>
  <si>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</si>
  <si>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</si>
  <si>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</si>
  <si>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</si>
  <si>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</si>
  <si>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</si>
  <si>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</si>
  <si>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</si>
  <si>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</si>
  <si>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</si>
  <si>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</si>
  <si>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</si>
  <si>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</si>
  <si>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</si>
  <si>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</si>
  <si>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</si>
  <si>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</si>
  <si>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</si>
  <si>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</si>
  <si>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</si>
  <si>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</si>
  <si>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</si>
  <si>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</si>
  <si>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</si>
  <si>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</si>
  <si>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</si>
  <si>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</si>
  <si>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</si>
  <si>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</si>
  <si>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</si>
  <si>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</si>
  <si>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</si>
  <si>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</si>
  <si>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</si>
  <si>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</si>
  <si>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</si>
  <si>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</si>
  <si>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</si>
  <si>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</si>
  <si>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</si>
  <si>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</si>
  <si>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</si>
  <si>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</si>
  <si>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</si>
  <si>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</si>
  <si>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</si>
  <si>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</si>
  <si>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</si>
  <si>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</si>
  <si>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</si>
  <si>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</si>
  <si>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</si>
  <si>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</si>
  <si>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</si>
  <si>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</si>
  <si>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</si>
  <si>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</si>
  <si>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</si>
  <si>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</si>
  <si>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</si>
  <si>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</si>
  <si>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</si>
  <si>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</si>
  <si>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</si>
  <si>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</si>
  <si>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</si>
  <si>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</si>
  <si>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</si>
  <si>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</si>
  <si>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</si>
  <si>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</si>
  <si>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</si>
  <si>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</si>
  <si>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</si>
  <si>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</si>
  <si>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</si>
  <si>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</si>
  <si>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</si>
  <si>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</si>
  <si>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</si>
  <si>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</si>
  <si>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</si>
  <si>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</si>
  <si>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</si>
  <si>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</si>
  <si>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</si>
  <si>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</si>
  <si>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</si>
  <si>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</si>
  <si>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</si>
  <si>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</si>
  <si>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</si>
  <si>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</si>
  <si>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</si>
  <si>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</si>
  <si>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</si>
  <si>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</si>
  <si>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</si>
  <si>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</si>
  <si>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</si>
  <si>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</si>
  <si>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</si>
  <si>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</si>
  <si>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</si>
  <si>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</si>
  <si>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</si>
  <si>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</si>
  <si>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</si>
  <si>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</si>
  <si>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</si>
  <si>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</si>
  <si>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</si>
  <si>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</si>
  <si>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</si>
  <si>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</si>
  <si>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</si>
  <si>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</si>
  <si>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</si>
  <si>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</si>
  <si>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</si>
  <si>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</si>
  <si>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</si>
  <si>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</si>
  <si>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</si>
  <si>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</si>
  <si>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</si>
  <si>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</si>
  <si>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</si>
  <si>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</si>
  <si>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</si>
  <si>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</si>
  <si>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</si>
  <si>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</si>
  <si>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</si>
  <si>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</si>
  <si>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</si>
  <si>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</si>
  <si>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</si>
  <si>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</si>
  <si>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</si>
  <si>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</si>
  <si>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</si>
  <si>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</si>
  <si>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</si>
  <si>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</si>
  <si>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</si>
  <si>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</si>
  <si>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</si>
  <si>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</si>
  <si>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</si>
  <si>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</si>
  <si>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</si>
  <si>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</si>
  <si>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</si>
  <si>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</si>
  <si>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</si>
  <si>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</si>
  <si>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</si>
  <si>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</si>
  <si>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</si>
  <si>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</si>
  <si>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</si>
  <si>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</si>
  <si>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</si>
  <si>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</si>
  <si>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</si>
  <si>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</si>
  <si>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</si>
  <si>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</si>
  <si>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</si>
  <si>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</si>
  <si>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</si>
  <si>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</si>
  <si>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</si>
  <si>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</si>
  <si>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</si>
  <si>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</si>
  <si>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</si>
  <si>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</si>
  <si>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</si>
  <si>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</si>
  <si>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</si>
  <si>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</si>
  <si>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</si>
  <si>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</si>
  <si>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</si>
  <si>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</si>
  <si>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</si>
  <si>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</si>
  <si>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</si>
  <si>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</si>
  <si>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</si>
  <si>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</si>
  <si>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</si>
  <si>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</si>
  <si>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</si>
  <si>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</si>
  <si>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</si>
  <si>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</si>
  <si>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</si>
  <si>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</si>
  <si>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</si>
  <si>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</si>
  <si>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</si>
  <si>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</si>
  <si>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</si>
  <si>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</si>
  <si>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</si>
  <si>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</si>
  <si>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</si>
  <si>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</si>
  <si>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</si>
  <si>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</si>
  <si>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</si>
  <si>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</si>
  <si>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</si>
  <si>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</si>
  <si>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</si>
  <si>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</si>
  <si>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</si>
  <si>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</si>
  <si>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</si>
  <si>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</si>
  <si>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</si>
  <si>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</si>
  <si>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</si>
  <si>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</si>
  <si>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</si>
  <si>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</si>
  <si>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</si>
  <si>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</si>
  <si>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</si>
  <si>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</si>
  <si>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</si>
  <si>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</si>
  <si>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</si>
  <si>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</si>
  <si>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</si>
  <si>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</si>
  <si>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</si>
  <si>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</si>
  <si>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</si>
  <si>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</si>
  <si>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</si>
  <si>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</si>
  <si>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</si>
  <si>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</si>
  <si>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</si>
  <si>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</si>
  <si>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</si>
  <si>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</si>
  <si>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</si>
  <si>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</si>
  <si>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</si>
  <si>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</si>
  <si>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</si>
  <si>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</si>
  <si>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</si>
  <si>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</si>
  <si>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</si>
  <si>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</si>
  <si>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</si>
  <si>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</si>
  <si>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</si>
  <si>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</si>
  <si>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</si>
  <si>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</si>
  <si>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</si>
  <si>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</si>
  <si>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</si>
  <si>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</si>
  <si>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</si>
  <si>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</si>
  <si>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</si>
  <si>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</si>
  <si>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</si>
  <si>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</si>
  <si>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</si>
  <si>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</si>
  <si>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</si>
  <si>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</si>
  <si>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</si>
  <si>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</si>
  <si>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</si>
  <si>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</si>
  <si>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</si>
  <si>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</si>
  <si>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</si>
  <si>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</si>
  <si>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</si>
  <si>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</si>
  <si>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</si>
  <si>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</si>
  <si>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</si>
  <si>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</si>
  <si>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</si>
  <si>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</si>
  <si>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</si>
  <si>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</si>
  <si>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</si>
  <si>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</si>
  <si>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</si>
  <si>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</si>
  <si>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</si>
  <si>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</si>
  <si>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</si>
  <si>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</si>
  <si>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</si>
  <si>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</si>
  <si>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</si>
  <si>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</si>
  <si>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</si>
  <si>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</si>
  <si>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</si>
  <si>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</si>
  <si>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</si>
  <si>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</si>
  <si>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</si>
  <si>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</si>
  <si>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</si>
  <si>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</si>
  <si>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</si>
  <si>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</si>
  <si>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</si>
  <si>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</si>
  <si>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</si>
  <si>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</si>
  <si>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</si>
  <si>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</si>
  <si>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</si>
  <si>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</si>
  <si>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</si>
  <si>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</si>
  <si>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</si>
  <si>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</si>
  <si>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</si>
  <si>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</si>
  <si>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</si>
  <si>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</si>
  <si>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</si>
  <si>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</si>
  <si>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</si>
  <si>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</si>
  <si>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</si>
  <si>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</si>
  <si>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</si>
  <si>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</si>
  <si>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</si>
  <si>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</si>
  <si>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</si>
  <si>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</si>
  <si>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</si>
  <si>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</si>
  <si>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</si>
  <si>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</si>
  <si>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</si>
  <si>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</si>
  <si>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</si>
  <si>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</si>
  <si>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</si>
  <si>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</si>
  <si>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</si>
  <si>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</si>
  <si>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</si>
  <si>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</si>
  <si>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</si>
  <si>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</si>
  <si>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</si>
  <si>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</si>
  <si>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</si>
  <si>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</si>
  <si>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</si>
  <si>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</si>
  <si>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</si>
  <si>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</si>
  <si>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</si>
  <si>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</si>
  <si>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</si>
  <si>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</si>
  <si>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</si>
  <si>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</si>
  <si>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</si>
  <si>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</si>
  <si>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</si>
  <si>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</si>
  <si>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</si>
  <si>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</si>
  <si>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</si>
  <si>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</si>
  <si>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</si>
  <si>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</si>
  <si>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</si>
  <si>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</si>
  <si>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</si>
  <si>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</si>
  <si>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</si>
  <si>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</si>
  <si>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</si>
  <si>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</si>
  <si>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</si>
  <si>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</si>
  <si>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</si>
  <si>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</si>
  <si>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</si>
  <si>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</si>
  <si>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</si>
  <si>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</si>
  <si>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</si>
  <si>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</si>
  <si>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</si>
  <si>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</si>
  <si>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</si>
  <si>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</si>
  <si>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</si>
  <si>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</si>
  <si>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</si>
  <si>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</si>
  <si>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</si>
  <si>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</si>
  <si>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</si>
  <si>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</si>
  <si>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</si>
  <si>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</si>
  <si>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</si>
  <si>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</si>
  <si>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</si>
  <si>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</si>
  <si>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</si>
  <si>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</si>
  <si>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</si>
  <si>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</si>
  <si>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</si>
  <si>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</si>
  <si>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</si>
  <si>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</si>
  <si>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</si>
  <si>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</si>
  <si>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</si>
  <si>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</si>
  <si>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</si>
  <si>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</si>
  <si>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</si>
  <si>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</si>
  <si>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</si>
  <si>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</si>
  <si>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</si>
  <si>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</si>
  <si>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</si>
  <si>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</si>
  <si>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</si>
  <si>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</si>
  <si>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</si>
  <si>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</si>
  <si>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</si>
  <si>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</si>
  <si>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</si>
  <si>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</si>
  <si>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</si>
  <si>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</si>
  <si>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</si>
  <si>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</si>
  <si>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</si>
  <si>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</si>
  <si>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</si>
  <si>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</si>
  <si>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</si>
  <si>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</si>
  <si>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</si>
  <si>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</si>
  <si>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</si>
  <si>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</si>
  <si>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</si>
  <si>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</si>
  <si>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</si>
  <si>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</si>
  <si>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</si>
  <si>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</si>
  <si>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</si>
  <si>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</si>
  <si>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</si>
  <si>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</si>
  <si>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</si>
  <si>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</si>
  <si>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</si>
  <si>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</si>
  <si>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</si>
  <si>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</si>
  <si>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</si>
  <si>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</si>
  <si>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</si>
  <si>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</si>
  <si>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</si>
  <si>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</si>
  <si>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</si>
  <si>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</si>
  <si>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</si>
  <si>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</si>
  <si>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</si>
  <si>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</si>
  <si>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</si>
  <si>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</si>
  <si>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</si>
  <si>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</si>
  <si>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</si>
  <si>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</si>
  <si>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</si>
  <si>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</si>
  <si>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</si>
  <si>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</si>
  <si>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</si>
  <si>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</si>
  <si>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</si>
  <si>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</si>
  <si>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</si>
  <si>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</si>
  <si>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</si>
  <si>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</si>
  <si>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</si>
  <si>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</si>
  <si>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</si>
  <si>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</si>
  <si>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</si>
  <si>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</si>
  <si>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</si>
  <si>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</si>
  <si>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</si>
  <si>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</si>
  <si>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</si>
  <si>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</si>
  <si>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</si>
  <si>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</si>
  <si>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</si>
  <si>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</si>
  <si>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</si>
  <si>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</si>
  <si>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</si>
  <si>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</si>
  <si>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</si>
  <si>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</si>
  <si>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</si>
  <si>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</si>
  <si>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</si>
  <si>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</si>
  <si>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</si>
  <si>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</si>
  <si>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</si>
  <si>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</si>
  <si>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</si>
  <si>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</si>
  <si>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</si>
  <si>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</si>
  <si>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</si>
  <si>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</si>
  <si>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</si>
  <si>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</si>
  <si>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</si>
  <si>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</si>
  <si>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</si>
  <si>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</si>
  <si>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</si>
  <si>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</si>
  <si>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</si>
  <si>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</si>
  <si>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</si>
  <si>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</si>
  <si>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</si>
  <si>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</si>
  <si>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</si>
  <si>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</si>
  <si>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</si>
  <si>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</si>
  <si>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</si>
  <si>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</si>
  <si>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</si>
  <si>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</si>
  <si>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</si>
  <si>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</si>
  <si>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</si>
  <si>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</si>
  <si>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</si>
  <si>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</si>
  <si>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</si>
  <si>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</si>
  <si>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</si>
  <si>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</si>
  <si>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</si>
  <si>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</si>
  <si>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</si>
  <si>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</si>
  <si>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</si>
  <si>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</si>
  <si>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</si>
  <si>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</si>
  <si>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</si>
  <si>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</si>
  <si>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</si>
  <si>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</si>
  <si>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</si>
  <si>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</si>
  <si>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</si>
  <si>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</si>
  <si>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</si>
  <si>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</si>
  <si>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</si>
  <si>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</si>
  <si>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</si>
  <si>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</si>
  <si>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</si>
  <si>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</si>
  <si>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</si>
  <si>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</si>
  <si>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</si>
  <si>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</si>
  <si>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</si>
  <si>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</si>
  <si>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</si>
  <si>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</si>
  <si>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</si>
  <si>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</si>
  <si>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</si>
  <si>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</si>
  <si>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</si>
  <si>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</si>
  <si>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</si>
  <si>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</si>
  <si>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</si>
  <si>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</si>
  <si>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</si>
  <si>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</si>
  <si>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</si>
  <si>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</si>
  <si>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</si>
  <si>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</si>
  <si>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</si>
  <si>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</si>
  <si>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</si>
  <si>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</si>
  <si>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</si>
  <si>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</si>
  <si>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</si>
  <si>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</si>
  <si>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</si>
  <si>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</si>
  <si>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</si>
  <si>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</si>
  <si>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</si>
  <si>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</si>
  <si>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</si>
  <si>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</si>
  <si>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</si>
  <si>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</si>
  <si>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</si>
  <si>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</si>
  <si>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</si>
  <si>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</si>
  <si>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</si>
  <si>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</si>
  <si>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</si>
  <si>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</si>
  <si>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</si>
  <si>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</si>
  <si>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</si>
  <si>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</si>
  <si>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</si>
  <si>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</si>
  <si>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</si>
  <si>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</si>
  <si>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</si>
  <si>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</si>
  <si>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</si>
  <si>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</si>
  <si>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</si>
  <si>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</si>
  <si>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</si>
  <si>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</si>
  <si>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</si>
  <si>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</si>
  <si>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</si>
  <si>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</si>
  <si>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</si>
  <si>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</si>
  <si>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</si>
  <si>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</si>
  <si>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</si>
  <si>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</si>
  <si>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</si>
  <si>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</si>
  <si>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</si>
  <si>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</si>
  <si>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</si>
  <si>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</si>
  <si>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</si>
  <si>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</si>
  <si>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</si>
  <si>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</si>
  <si>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</si>
  <si>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</si>
  <si>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</si>
  <si>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</si>
  <si>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</si>
  <si>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</si>
  <si>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</si>
  <si>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</si>
  <si>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</si>
  <si>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</si>
  <si>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</si>
  <si>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</si>
  <si>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</si>
  <si>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</si>
  <si>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</si>
  <si>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</si>
  <si>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</si>
  <si>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</si>
  <si>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</si>
  <si>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</si>
  <si>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</si>
  <si>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</si>
  <si>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</si>
  <si>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</si>
  <si>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</si>
  <si>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</si>
  <si>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</si>
  <si>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</si>
  <si>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</si>
  <si>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</si>
  <si>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</si>
  <si>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</si>
  <si>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</si>
  <si>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</si>
  <si>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</si>
  <si>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</si>
  <si>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</si>
  <si>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</si>
  <si>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</si>
  <si>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</si>
  <si>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</si>
  <si>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</si>
  <si>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</si>
  <si>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</si>
  <si>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</si>
  <si>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</si>
  <si>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</si>
  <si>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</si>
  <si>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</si>
  <si>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</si>
  <si>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</si>
  <si>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</si>
  <si>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</si>
  <si>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</si>
  <si>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</si>
  <si>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</si>
  <si>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</si>
  <si>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</si>
  <si>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</si>
  <si>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</si>
  <si>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</si>
  <si>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</si>
  <si>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</si>
  <si>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</si>
  <si>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</si>
  <si>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</si>
  <si>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</si>
  <si>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</si>
  <si>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</si>
  <si>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</si>
  <si>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</si>
  <si>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</si>
  <si>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</si>
  <si>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</si>
  <si>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</si>
  <si>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</si>
  <si>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</si>
  <si>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</si>
  <si>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</si>
  <si>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</si>
  <si>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</si>
  <si>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</si>
  <si>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</si>
  <si>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</si>
  <si>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</si>
  <si>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</si>
  <si>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</si>
  <si>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</si>
  <si>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</si>
  <si>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</si>
  <si>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</si>
  <si>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</si>
  <si>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</si>
  <si>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</si>
  <si>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</si>
  <si>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</si>
  <si>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</si>
  <si>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</si>
  <si>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</si>
  <si>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</si>
  <si>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</si>
  <si>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</si>
  <si>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</si>
  <si>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</si>
  <si>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</si>
  <si>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</si>
  <si>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</si>
  <si>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</si>
  <si>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</si>
  <si>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</si>
  <si>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</si>
  <si>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</si>
  <si>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</si>
  <si>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</si>
  <si>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</si>
  <si>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</si>
  <si>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</si>
  <si>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</si>
  <si>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</si>
  <si>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</si>
  <si>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</si>
  <si>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</si>
  <si>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</si>
  <si>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</si>
  <si>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</si>
  <si>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</si>
  <si>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</si>
  <si>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</si>
  <si>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</si>
  <si>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</si>
  <si>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</si>
  <si>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</si>
  <si>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</si>
  <si>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</si>
  <si>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</si>
  <si>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</si>
  <si>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</si>
  <si>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</si>
  <si>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</si>
  <si>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</si>
  <si>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</si>
  <si>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</si>
  <si>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</si>
  <si>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</si>
  <si>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</si>
  <si>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</si>
  <si>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</si>
  <si>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</si>
  <si>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</si>
  <si>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</si>
  <si>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</si>
  <si>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</si>
  <si>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</si>
  <si>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</si>
  <si>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</si>
  <si>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</si>
  <si>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</si>
  <si>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</si>
  <si>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</si>
  <si>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</si>
  <si>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</si>
  <si>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</si>
  <si>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</si>
  <si>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</si>
  <si>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</si>
  <si>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</si>
  <si>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</si>
  <si>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</si>
  <si>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</si>
  <si>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</si>
  <si>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</si>
  <si>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</si>
  <si>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</si>
  <si>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</si>
  <si>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</si>
  <si>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</si>
  <si>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</si>
  <si>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</si>
  <si>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</si>
  <si>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</si>
  <si>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</si>
  <si>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</si>
  <si>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</si>
  <si>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</si>
  <si>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</si>
  <si>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</si>
  <si>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</si>
  <si>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</si>
  <si>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</si>
  <si>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</si>
  <si>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</si>
  <si>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</si>
  <si>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</si>
  <si>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</si>
  <si>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</si>
  <si>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</si>
  <si>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</si>
  <si>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</si>
  <si>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</si>
  <si>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</si>
  <si>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</si>
  <si>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</si>
  <si>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</si>
  <si>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</si>
  <si>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</si>
  <si>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</si>
  <si>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</si>
  <si>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</si>
  <si>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</si>
  <si>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</si>
  <si>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</si>
  <si>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</si>
  <si>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</si>
  <si>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</si>
  <si>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</si>
  <si>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</si>
  <si>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</si>
  <si>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</si>
  <si>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</si>
  <si>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</si>
  <si>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</si>
  <si>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</si>
  <si>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</si>
  <si>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</si>
  <si>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</si>
  <si>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</si>
  <si>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</si>
  <si>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</si>
  <si>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</si>
  <si>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</si>
  <si>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</si>
  <si>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</si>
  <si>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</si>
  <si>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</si>
  <si>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</si>
  <si>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</si>
  <si>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</si>
  <si>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</si>
  <si>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</si>
  <si>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</si>
  <si>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</si>
  <si>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</si>
  <si>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</si>
  <si>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</si>
  <si>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</si>
  <si>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</si>
  <si>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</si>
  <si>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</si>
  <si>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</si>
  <si>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</si>
  <si>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</si>
  <si>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</si>
  <si>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</si>
  <si>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</si>
  <si>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</si>
  <si>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</si>
  <si>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</si>
  <si>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</si>
  <si>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</si>
  <si>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</si>
  <si>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</si>
  <si>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</si>
  <si>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</si>
  <si>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</si>
  <si>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</si>
  <si>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</si>
  <si>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</si>
  <si>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</si>
  <si>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</si>
  <si>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</si>
  <si>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</si>
  <si>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</si>
  <si>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</si>
  <si>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</si>
  <si>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</si>
  <si>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</si>
  <si>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</si>
  <si>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</si>
  <si>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</si>
  <si>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</si>
  <si>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</si>
  <si>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</si>
  <si>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</si>
  <si>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</si>
  <si>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</si>
  <si>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</si>
  <si>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</si>
  <si>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</si>
  <si>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</si>
  <si>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</si>
  <si>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</si>
  <si>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</si>
  <si>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</si>
  <si>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</si>
  <si>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</si>
  <si>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</si>
  <si>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</si>
  <si>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</si>
  <si>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</si>
  <si>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</si>
  <si>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</si>
  <si>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</si>
  <si>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</si>
  <si>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</si>
  <si>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</si>
  <si>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</si>
  <si>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</si>
  <si>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</si>
  <si>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</si>
  <si>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</si>
  <si>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</si>
  <si>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</si>
  <si>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</si>
  <si>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</si>
  <si>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</si>
  <si>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</si>
  <si>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</si>
  <si>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</si>
  <si>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</si>
  <si>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</si>
  <si>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</si>
  <si>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</si>
  <si>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</si>
  <si>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</si>
  <si>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</si>
  <si>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</si>
  <si>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</si>
  <si>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</si>
  <si>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</si>
  <si>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</si>
  <si>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</si>
  <si>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</si>
  <si>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</si>
  <si>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</si>
  <si>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</si>
  <si>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</si>
  <si>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</si>
  <si>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</si>
  <si>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</si>
  <si>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</si>
  <si>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</si>
  <si>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</si>
  <si>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</si>
  <si>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</si>
  <si>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</si>
  <si>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</si>
  <si>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</si>
  <si>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</si>
  <si>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</si>
  <si>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</si>
  <si>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</si>
  <si>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</si>
  <si>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</si>
  <si>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</si>
  <si>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</si>
  <si>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</si>
  <si>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</si>
  <si>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</si>
  <si>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</si>
  <si>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</si>
  <si>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</si>
  <si>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</si>
  <si>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</si>
  <si>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</si>
  <si>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</si>
  <si>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</si>
  <si>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</si>
  <si>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</si>
  <si>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</si>
  <si>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</si>
  <si>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</si>
  <si>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</si>
  <si>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</si>
  <si>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</si>
  <si>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</si>
  <si>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</si>
  <si>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</si>
  <si>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</si>
  <si>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</si>
  <si>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</si>
  <si>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</si>
  <si>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</si>
  <si>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</si>
  <si>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</si>
  <si>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</si>
  <si>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</si>
  <si>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</si>
  <si>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</si>
  <si>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</si>
  <si>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</si>
  <si>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</si>
  <si>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</si>
  <si>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</si>
  <si>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</si>
  <si>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</si>
  <si>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</si>
  <si>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</si>
  <si>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</si>
  <si>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</si>
  <si>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</si>
  <si>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</si>
  <si>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</si>
  <si>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</si>
  <si>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</si>
  <si>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</si>
  <si>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</si>
  <si>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</si>
  <si>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</si>
  <si>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</si>
  <si>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</si>
  <si>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</si>
  <si>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</si>
  <si>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</si>
  <si>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</si>
  <si>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</si>
  <si>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</si>
  <si>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</si>
  <si>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</si>
  <si>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</si>
  <si>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</si>
  <si>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</si>
  <si>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</si>
  <si>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</si>
  <si>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</si>
  <si>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</si>
  <si>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</si>
  <si>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</si>
  <si>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</si>
  <si>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</si>
  <si>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</si>
  <si>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</si>
  <si>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</si>
  <si>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</si>
  <si>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</si>
  <si>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</si>
  <si>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</si>
  <si>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</si>
  <si>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</si>
  <si>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</si>
  <si>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</si>
  <si>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</si>
  <si>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</si>
  <si>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</si>
  <si>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</si>
  <si>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</si>
  <si>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</si>
  <si>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</si>
  <si>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</si>
  <si>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</si>
  <si>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</si>
  <si>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</si>
  <si>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</si>
  <si>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</si>
  <si>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</si>
  <si>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</si>
  <si>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</si>
  <si>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</si>
  <si>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</si>
  <si>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</si>
  <si>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</si>
  <si>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</si>
  <si>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</si>
  <si>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</si>
  <si>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</si>
  <si>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</si>
  <si>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</si>
  <si>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</si>
  <si>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</si>
  <si>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</si>
  <si>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</si>
  <si>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</si>
  <si>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</si>
  <si>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</si>
  <si>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</si>
  <si>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</si>
  <si>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</si>
  <si>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</si>
  <si>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</si>
  <si>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</si>
  <si>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</si>
  <si>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</si>
  <si>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</si>
  <si>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</si>
  <si>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</si>
  <si>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</si>
  <si>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</si>
  <si>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</si>
  <si>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</si>
  <si>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</si>
  <si>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</si>
  <si>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</si>
  <si>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</si>
  <si>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</si>
  <si>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</si>
  <si>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</si>
  <si>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</si>
  <si>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</si>
  <si>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</si>
  <si>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</si>
  <si>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</si>
  <si>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</si>
  <si>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</si>
  <si>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</si>
  <si>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</si>
  <si>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</si>
  <si>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</si>
  <si>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</si>
  <si>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</si>
  <si>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</si>
  <si>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</si>
  <si>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</si>
  <si>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</si>
  <si>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</si>
  <si>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</si>
  <si>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</si>
  <si>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</si>
  <si>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</si>
  <si>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</si>
  <si>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</si>
  <si>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</si>
  <si>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</si>
  <si>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</si>
  <si>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</si>
  <si>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</si>
  <si>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</si>
  <si>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</si>
  <si>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</si>
  <si>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</si>
  <si>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</si>
  <si>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</si>
  <si>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</si>
  <si>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</si>
  <si>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</si>
  <si>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</si>
  <si>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</si>
  <si>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</si>
  <si>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</si>
  <si>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</si>
  <si>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</si>
  <si>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</si>
  <si>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</si>
  <si>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</si>
  <si>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</si>
  <si>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</si>
  <si>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</si>
  <si>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</si>
  <si>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</si>
  <si>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</si>
  <si>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</si>
  <si>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</si>
  <si>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</si>
  <si>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</si>
  <si>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</si>
  <si>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</si>
  <si>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</si>
  <si>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</si>
  <si>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</si>
  <si>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</si>
  <si>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</si>
  <si>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</si>
  <si>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</si>
  <si>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</si>
  <si>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</si>
  <si>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</si>
  <si>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</si>
  <si>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</si>
  <si>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</si>
  <si>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</si>
  <si>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</si>
  <si>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</si>
  <si>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</si>
  <si>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</si>
  <si>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</si>
  <si>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</si>
  <si>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</si>
  <si>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</si>
  <si>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</si>
  <si>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</si>
  <si>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</si>
  <si>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</si>
  <si>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</si>
  <si>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</si>
  <si>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</si>
  <si>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</si>
  <si>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</si>
  <si>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</si>
  <si>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</si>
  <si>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</si>
  <si>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</si>
  <si>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</si>
  <si>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</si>
  <si>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</si>
  <si>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</si>
  <si>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</si>
  <si>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</si>
  <si>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</si>
  <si>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</si>
  <si>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</si>
  <si>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</si>
  <si>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</si>
  <si>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</si>
  <si>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</si>
  <si>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</si>
  <si>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</si>
  <si>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</si>
  <si>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</si>
  <si>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</si>
  <si>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</si>
  <si>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</si>
  <si>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</si>
  <si>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</si>
  <si>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</si>
  <si>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</si>
  <si>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</si>
  <si>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</si>
  <si>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</si>
  <si>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</si>
  <si>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</si>
  <si>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</si>
  <si>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</si>
  <si>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</si>
  <si>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</si>
  <si>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</si>
  <si>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</si>
  <si>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</si>
  <si>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</si>
  <si>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</si>
  <si>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</si>
  <si>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</si>
  <si>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</si>
  <si>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</si>
  <si>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</si>
  <si>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</si>
  <si>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</si>
  <si>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</si>
  <si>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</si>
  <si>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</si>
  <si>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</si>
  <si>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</si>
  <si>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</si>
  <si>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</si>
  <si>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</si>
  <si>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</si>
  <si>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</si>
  <si>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</si>
  <si>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</si>
  <si>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</si>
  <si>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</si>
  <si>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</si>
  <si>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</si>
  <si>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</si>
  <si>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</si>
  <si>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</si>
  <si>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</si>
  <si>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</si>
  <si>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</si>
  <si>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</si>
  <si>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</si>
  <si>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</si>
  <si>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</si>
  <si>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</si>
  <si>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</si>
  <si>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</si>
  <si>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</si>
  <si>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</si>
  <si>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</si>
  <si>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</si>
  <si>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</si>
  <si>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</si>
  <si>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</si>
  <si>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</si>
  <si>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</si>
  <si>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</si>
  <si>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</si>
  <si>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</si>
  <si>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</si>
  <si>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</si>
  <si>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</si>
  <si>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</si>
  <si>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</si>
  <si>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</si>
  <si>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</si>
  <si>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</si>
  <si>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</si>
  <si>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</si>
  <si>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</si>
  <si>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</si>
  <si>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</si>
  <si>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</si>
  <si>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</si>
  <si>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</si>
  <si>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</si>
  <si>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</si>
  <si>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</si>
  <si>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</si>
  <si>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</si>
  <si>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</si>
  <si>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</si>
  <si>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</si>
  <si>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</si>
  <si>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</si>
  <si>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</si>
  <si>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</si>
  <si>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</si>
  <si>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</si>
  <si>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</si>
  <si>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</si>
  <si>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</si>
  <si>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</si>
  <si>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</si>
  <si>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</si>
  <si>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</si>
  <si>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</si>
  <si>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</si>
  <si>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</si>
  <si>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</si>
  <si>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</si>
  <si>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</si>
  <si>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</si>
  <si>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</si>
  <si>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</si>
  <si>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</si>
  <si>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</si>
  <si>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</si>
  <si>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</si>
  <si>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</si>
  <si>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</si>
  <si>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</si>
  <si>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</si>
  <si>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</si>
  <si>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</si>
  <si>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</si>
  <si>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</si>
  <si>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</si>
  <si>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</si>
  <si>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</si>
  <si>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</si>
  <si>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</si>
  <si>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</si>
  <si>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</si>
  <si>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</si>
  <si>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</si>
  <si>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</si>
  <si>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</si>
  <si>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</si>
  <si>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</si>
  <si>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</si>
  <si>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</si>
  <si>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</si>
  <si>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</si>
  <si>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</si>
  <si>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</si>
  <si>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</si>
  <si>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</si>
  <si>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</si>
  <si>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</si>
  <si>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</si>
  <si>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</si>
  <si>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</si>
  <si>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</si>
  <si>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</si>
  <si>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</si>
  <si>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</si>
  <si>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</si>
  <si>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</si>
  <si>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</si>
  <si>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</si>
  <si>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</si>
  <si>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</si>
  <si>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</si>
  <si>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</si>
  <si>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</si>
  <si>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</si>
  <si>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</si>
  <si>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</si>
  <si>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</si>
  <si>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</si>
  <si>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</si>
  <si>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</si>
  <si>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</si>
  <si>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</si>
  <si>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</si>
  <si>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</si>
  <si>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</si>
  <si>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</si>
  <si>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</si>
  <si>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</si>
  <si>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</si>
  <si>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</si>
  <si>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</si>
  <si>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</si>
  <si>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</si>
  <si>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</si>
  <si>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</si>
  <si>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</si>
  <si>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</si>
  <si>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</si>
  <si>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</si>
  <si>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</si>
  <si>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</si>
  <si>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</si>
  <si>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</si>
  <si>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</si>
  <si>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</si>
  <si>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</si>
  <si>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</si>
  <si>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</si>
  <si>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</si>
  <si>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</si>
  <si>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</si>
  <si>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</si>
  <si>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</si>
  <si>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</si>
  <si>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</si>
  <si>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</si>
  <si>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</si>
  <si>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</si>
  <si>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</si>
  <si>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</si>
  <si>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</si>
  <si>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</si>
  <si>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</si>
  <si>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</si>
  <si>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</si>
  <si>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</si>
  <si>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</si>
  <si>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</si>
  <si>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</si>
  <si>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</si>
  <si>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</si>
  <si>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</si>
  <si>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</si>
  <si>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</si>
  <si>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</si>
  <si>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</si>
  <si>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</si>
  <si>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</si>
  <si>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</si>
  <si>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</si>
  <si>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</si>
  <si>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</si>
  <si>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</si>
  <si>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</si>
  <si>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</si>
  <si>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</si>
  <si>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</si>
  <si>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</si>
  <si>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</si>
  <si>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</si>
  <si>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</si>
  <si>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</si>
  <si>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</si>
  <si>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</si>
  <si>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</si>
  <si>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</si>
  <si>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</si>
  <si>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</si>
  <si>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</si>
  <si>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</si>
  <si>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</si>
  <si>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</si>
  <si>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</si>
  <si>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</si>
  <si>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</si>
  <si>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</si>
  <si>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</si>
  <si>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</si>
  <si>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</si>
  <si>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</si>
  <si>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</si>
  <si>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</si>
  <si>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</si>
  <si>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</si>
  <si>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</si>
  <si>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</si>
  <si>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</si>
  <si>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</si>
  <si>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</si>
  <si>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</si>
  <si>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</si>
  <si>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</si>
  <si>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</si>
  <si>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</si>
  <si>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</si>
  <si>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</si>
  <si>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</si>
  <si>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</si>
  <si>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</si>
  <si>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</si>
  <si>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</si>
  <si>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</si>
  <si>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</si>
  <si>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</si>
  <si>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</si>
  <si>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</si>
  <si>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</si>
  <si>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</si>
  <si>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</si>
  <si>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</si>
  <si>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</si>
  <si>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</si>
  <si>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</si>
  <si>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</si>
  <si>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</si>
  <si>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</si>
  <si>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</si>
  <si>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</si>
  <si>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</si>
  <si>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</si>
  <si>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</si>
  <si>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</si>
  <si>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</si>
  <si>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</si>
  <si>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</si>
  <si>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</si>
  <si>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</si>
  <si>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</si>
  <si>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</si>
  <si>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</si>
  <si>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</si>
  <si>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</si>
  <si>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</si>
  <si>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</si>
  <si>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</si>
  <si>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</si>
  <si>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</si>
  <si>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</si>
  <si>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</si>
  <si>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</si>
  <si>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</si>
  <si>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</si>
  <si>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</si>
  <si>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</si>
  <si>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</si>
  <si>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</si>
  <si>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</si>
  <si>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</si>
  <si>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</si>
  <si>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</si>
  <si>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</si>
  <si>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</si>
  <si>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</si>
  <si>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</si>
  <si>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</si>
  <si>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</si>
  <si>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</si>
  <si>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</si>
  <si>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</si>
  <si>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</si>
  <si>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</si>
  <si>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</si>
  <si>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</si>
  <si>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</si>
  <si>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</si>
  <si>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</si>
  <si>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</si>
  <si>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</si>
  <si>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</si>
  <si>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</si>
  <si>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</si>
  <si>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</si>
  <si>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</si>
  <si>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</si>
  <si>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</si>
  <si>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</si>
  <si>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</si>
  <si>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</si>
  <si>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</si>
  <si>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</si>
  <si>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</si>
  <si>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</si>
  <si>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</si>
  <si>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</si>
  <si>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</si>
  <si>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</si>
  <si>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</si>
  <si>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</si>
  <si>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</si>
  <si>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</si>
  <si>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</si>
  <si>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</si>
  <si>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</si>
  <si>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</si>
  <si>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</si>
  <si>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</si>
  <si>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</si>
  <si>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</si>
  <si>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</si>
  <si>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</si>
  <si>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</si>
  <si>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</si>
  <si>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</si>
  <si>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</si>
  <si>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</si>
  <si>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</si>
  <si>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</si>
  <si>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</si>
  <si>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</si>
  <si>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</si>
  <si>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</si>
  <si>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</si>
  <si>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</si>
  <si>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</si>
  <si>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</si>
  <si>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</si>
  <si>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</si>
  <si>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</si>
  <si>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</si>
  <si>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</si>
  <si>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</si>
  <si>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</si>
  <si>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</si>
  <si>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</si>
  <si>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</si>
  <si>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</si>
  <si>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</si>
  <si>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</si>
  <si>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</si>
  <si>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</si>
  <si>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</si>
  <si>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</si>
  <si>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</si>
  <si>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</si>
  <si>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</si>
  <si>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</si>
  <si>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</si>
  <si>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</si>
  <si>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</si>
  <si>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</si>
  <si>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</si>
  <si>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</si>
  <si>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</si>
  <si>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</si>
  <si>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</si>
  <si>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</si>
  <si>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</si>
  <si>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</si>
  <si>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</si>
  <si>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</si>
  <si>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</si>
  <si>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</si>
  <si>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</si>
  <si>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</si>
  <si>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</si>
  <si>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</si>
  <si>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</si>
  <si>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</si>
  <si>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</si>
  <si>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</si>
  <si>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</si>
  <si>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</si>
  <si>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</si>
  <si>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</si>
  <si>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</si>
  <si>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</si>
  <si>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</si>
  <si>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</si>
  <si>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</si>
  <si>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</si>
  <si>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</si>
  <si>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</si>
  <si>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</si>
  <si>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</si>
  <si>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</si>
  <si>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</si>
  <si>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</si>
  <si>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</si>
  <si>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</si>
  <si>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</si>
  <si>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</si>
  <si>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</si>
  <si>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</si>
  <si>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</si>
  <si>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</si>
  <si>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</si>
  <si>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</si>
  <si>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</si>
  <si>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</si>
  <si>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</si>
  <si>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</si>
  <si>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</si>
  <si>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</si>
  <si>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</si>
  <si>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</si>
  <si>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</si>
  <si>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</si>
  <si>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</si>
  <si>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</si>
  <si>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</si>
  <si>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</si>
  <si>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</si>
  <si>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</si>
  <si>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</si>
  <si>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</si>
  <si>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</si>
  <si>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</si>
  <si>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</si>
  <si>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</si>
  <si>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</si>
  <si>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</si>
  <si>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</si>
  <si>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</si>
  <si>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</si>
  <si>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</si>
  <si>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</si>
  <si>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</si>
  <si>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</si>
  <si>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</si>
  <si>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</si>
  <si>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</si>
  <si>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</si>
  <si>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</si>
  <si>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</si>
  <si>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</si>
  <si>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</si>
  <si>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</si>
  <si>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</si>
  <si>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</si>
  <si>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</si>
  <si>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</si>
  <si>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</si>
  <si>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</si>
  <si>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</si>
  <si>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</si>
  <si>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</si>
  <si>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</si>
  <si>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</si>
  <si>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</si>
  <si>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</si>
  <si>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</si>
  <si>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</si>
  <si>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</si>
  <si>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</si>
  <si>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</si>
  <si>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</si>
  <si>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</si>
  <si>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</si>
  <si>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</si>
  <si>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</si>
  <si>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</si>
  <si>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</si>
  <si>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</si>
  <si>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</si>
  <si>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</si>
  <si>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</si>
  <si>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</si>
  <si>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</si>
  <si>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</si>
  <si>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</si>
  <si>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</si>
  <si>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</si>
  <si>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</si>
  <si>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</si>
  <si>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</si>
  <si>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</si>
  <si>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</si>
  <si>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</si>
  <si>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</si>
  <si>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</si>
  <si>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</si>
  <si>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</si>
  <si>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</si>
  <si>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</si>
  <si>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</si>
  <si>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</si>
  <si>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</si>
  <si>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</si>
  <si>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</si>
  <si>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</si>
  <si>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</si>
  <si>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</si>
  <si>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</si>
  <si>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</si>
  <si>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</si>
  <si>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</si>
  <si>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</si>
  <si>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</si>
  <si>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</si>
  <si>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</si>
  <si>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</si>
  <si>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</si>
  <si>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</si>
  <si>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</si>
  <si>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</si>
  <si>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</si>
  <si>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</si>
  <si>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</si>
  <si>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</si>
  <si>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</si>
  <si>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</si>
  <si>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</si>
  <si>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</si>
  <si>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</si>
  <si>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</si>
  <si>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</si>
  <si>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</si>
  <si>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</si>
  <si>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</si>
  <si>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</si>
  <si>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</si>
  <si>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</si>
  <si>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</si>
  <si>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</si>
  <si>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</si>
  <si>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</si>
  <si>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</si>
  <si>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</si>
  <si>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</si>
  <si>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</si>
  <si>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</si>
  <si>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</si>
  <si>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</si>
  <si>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</si>
  <si>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</si>
  <si>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</si>
  <si>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</si>
  <si>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</si>
  <si>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</si>
  <si>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</si>
  <si>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</si>
  <si>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</si>
  <si>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</si>
  <si>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</si>
  <si>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</si>
  <si>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</si>
  <si>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</si>
  <si>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</si>
  <si>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</si>
  <si>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</si>
  <si>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</si>
  <si>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</si>
  <si>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</si>
  <si>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</si>
  <si>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</si>
  <si>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</si>
  <si>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</si>
  <si>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</si>
  <si>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</si>
  <si>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</si>
  <si>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</si>
  <si>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</si>
  <si>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</si>
  <si>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</si>
  <si>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</si>
  <si>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</si>
  <si>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</si>
  <si>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</si>
  <si>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</si>
  <si>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</si>
  <si>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</si>
  <si>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</si>
  <si>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</si>
  <si>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</si>
  <si>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</si>
  <si>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</si>
  <si>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</si>
  <si>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</si>
  <si>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</si>
  <si>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</si>
  <si>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</si>
  <si>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</si>
  <si>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</si>
  <si>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</si>
  <si>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</si>
  <si>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</si>
  <si>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</si>
  <si>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</si>
  <si>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</si>
  <si>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</si>
  <si>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</si>
  <si>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</si>
  <si>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</si>
  <si>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</si>
  <si>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</si>
  <si>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</si>
  <si>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</si>
  <si>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</si>
  <si>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</si>
  <si>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</si>
  <si>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</si>
  <si>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</si>
  <si>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</si>
  <si>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</si>
  <si>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</si>
  <si>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</si>
  <si>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</si>
  <si>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</si>
  <si>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</si>
  <si>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</si>
  <si>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</si>
  <si>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</si>
  <si>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</si>
  <si>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</si>
  <si>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</si>
  <si>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</si>
  <si>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</si>
  <si>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</si>
  <si>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</si>
  <si>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</si>
  <si>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</si>
  <si>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</si>
  <si>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</si>
  <si>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</si>
  <si>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</si>
  <si>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</si>
  <si>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</si>
  <si>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</si>
  <si>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</si>
  <si>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</si>
  <si>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</si>
  <si>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</si>
  <si>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</si>
  <si>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</si>
  <si>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</si>
  <si>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</si>
  <si>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</si>
  <si>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</si>
  <si>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</si>
  <si>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</si>
  <si>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</si>
  <si>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</si>
  <si>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</si>
  <si>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</si>
  <si>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</si>
  <si>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</si>
  <si>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</si>
  <si>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</si>
  <si>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</si>
  <si>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</si>
  <si>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</si>
  <si>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</si>
  <si>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</si>
  <si>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</si>
  <si>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</si>
  <si>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</si>
  <si>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</si>
  <si>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</si>
  <si>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</si>
  <si>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</si>
  <si>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</si>
  <si>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</si>
  <si>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</si>
  <si>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</si>
  <si>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</si>
  <si>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</si>
  <si>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</si>
  <si>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</si>
  <si>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</si>
  <si>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</si>
  <si>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</si>
  <si>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</si>
  <si>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</si>
  <si>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</si>
  <si>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</si>
  <si>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</si>
  <si>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</si>
  <si>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</si>
  <si>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</si>
  <si>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</si>
  <si>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</si>
  <si>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</si>
  <si>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</si>
  <si>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</si>
  <si>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</si>
  <si>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</si>
  <si>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</si>
  <si>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</si>
  <si>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</si>
  <si>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</si>
  <si>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</si>
  <si>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</si>
  <si>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</si>
  <si>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</si>
  <si>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</si>
  <si>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</si>
  <si>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</si>
  <si>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</si>
  <si>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</si>
  <si>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</si>
  <si>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</si>
  <si>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</si>
  <si>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</si>
  <si>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</si>
  <si>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</si>
  <si>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</si>
  <si>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</si>
  <si>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</si>
  <si>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</si>
  <si>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</si>
  <si>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</si>
  <si>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</si>
  <si>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</si>
  <si>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</si>
  <si>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</si>
  <si>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</si>
  <si>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</si>
  <si>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</si>
  <si>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</si>
  <si>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</si>
  <si>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</si>
  <si>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</si>
  <si>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</si>
  <si>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</si>
  <si>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</si>
  <si>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</si>
  <si>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</si>
  <si>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</si>
  <si>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</si>
  <si>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</si>
  <si>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</si>
  <si>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</si>
  <si>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</si>
  <si>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</si>
  <si>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</si>
  <si>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</si>
  <si>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</si>
  <si>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</si>
  <si>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</si>
  <si>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</si>
  <si>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</si>
  <si>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</si>
  <si>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</si>
  <si>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</si>
  <si>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</si>
  <si>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</si>
  <si>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</si>
  <si>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</si>
  <si>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</si>
  <si>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</si>
  <si>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</si>
  <si>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</si>
  <si>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</si>
  <si>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</si>
  <si>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</si>
  <si>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</si>
  <si>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</si>
  <si>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</si>
  <si>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</si>
  <si>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</si>
  <si>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</si>
  <si>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</si>
  <si>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</si>
  <si>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</si>
  <si>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</si>
  <si>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</si>
  <si>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</si>
  <si>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</si>
  <si>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</si>
  <si>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</si>
  <si>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</si>
  <si>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</si>
  <si>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</si>
  <si>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</si>
  <si>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</si>
  <si>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</si>
  <si>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</si>
  <si>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</si>
  <si>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</si>
  <si>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</si>
  <si>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</si>
  <si>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</si>
  <si>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</si>
  <si>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</si>
  <si>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</si>
  <si>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</si>
  <si>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</si>
  <si>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</si>
  <si>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</si>
  <si>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</si>
  <si>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</si>
  <si>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</si>
  <si>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</si>
  <si>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</si>
  <si>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</si>
  <si>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</si>
  <si>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</si>
  <si>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</si>
  <si>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</si>
  <si>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</si>
  <si>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</si>
  <si>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</si>
  <si>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</si>
  <si>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</si>
  <si>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</si>
  <si>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</si>
  <si>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</si>
  <si>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</si>
  <si>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</si>
  <si>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</si>
  <si>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</si>
  <si>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</si>
  <si>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</si>
  <si>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</si>
  <si>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</si>
  <si>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</si>
  <si>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</si>
  <si>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</si>
  <si>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</si>
  <si>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</si>
  <si>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</si>
  <si>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</si>
  <si>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</si>
  <si>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</si>
  <si>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</si>
  <si>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</si>
  <si>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</si>
  <si>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</si>
  <si>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</si>
  <si>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</si>
  <si>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</si>
  <si>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</si>
  <si>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</si>
  <si>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</si>
  <si>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</si>
  <si>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</si>
  <si>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</si>
  <si>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</si>
  <si>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</si>
  <si>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</si>
  <si>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</si>
  <si>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</si>
  <si>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</si>
  <si>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</si>
  <si>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</si>
  <si>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</si>
  <si>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</si>
  <si>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</si>
  <si>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</si>
  <si>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</si>
  <si>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</si>
  <si>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</si>
  <si>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</si>
  <si>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</si>
  <si>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</si>
  <si>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</si>
  <si>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</si>
  <si>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</si>
  <si>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</si>
  <si>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</si>
  <si>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</si>
  <si>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</si>
  <si>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</si>
  <si>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</si>
  <si>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</si>
  <si>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</si>
  <si>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</si>
  <si>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</si>
  <si>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</si>
  <si>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</si>
  <si>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</si>
  <si>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</si>
  <si>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</si>
  <si>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</si>
  <si>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</si>
  <si>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</si>
  <si>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</si>
  <si>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</si>
  <si>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</si>
  <si>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</si>
  <si>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</si>
  <si>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</si>
  <si>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</si>
  <si>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</si>
  <si>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</si>
  <si>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</si>
  <si>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</si>
  <si>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</si>
  <si>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</si>
  <si>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</si>
  <si>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</si>
  <si>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</si>
  <si>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</si>
  <si>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</si>
  <si>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</si>
  <si>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</si>
  <si>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</si>
  <si>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</si>
  <si>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</si>
  <si>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</si>
  <si>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</si>
  <si>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</si>
  <si>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</si>
  <si>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</si>
  <si>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</si>
  <si>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</si>
  <si>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</si>
  <si>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</si>
  <si>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</si>
  <si>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</si>
  <si>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</si>
  <si>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</si>
  <si>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</si>
  <si>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</si>
  <si>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</si>
  <si>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</si>
  <si>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</si>
  <si>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</si>
  <si>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</si>
  <si>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</si>
  <si>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</si>
  <si>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</si>
  <si>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</si>
  <si>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</si>
  <si>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</si>
  <si>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</si>
  <si>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</si>
  <si>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</si>
  <si>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</si>
  <si>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</si>
  <si>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</si>
  <si>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</si>
  <si>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</si>
  <si>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</si>
  <si>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</si>
  <si>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</si>
  <si>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</si>
  <si>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</si>
  <si>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</si>
  <si>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</si>
  <si>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</si>
  <si>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</si>
  <si>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</si>
  <si>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</si>
  <si>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</si>
  <si>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</si>
  <si>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</si>
  <si>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</si>
  <si>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</si>
  <si>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</si>
  <si>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</si>
  <si>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</si>
  <si>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</si>
  <si>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</si>
  <si>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</si>
  <si>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</si>
  <si>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</si>
  <si>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</si>
  <si>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</si>
  <si>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</si>
  <si>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</si>
  <si>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</si>
  <si>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</si>
  <si>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</si>
  <si>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</si>
  <si>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</si>
  <si>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</si>
  <si>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</si>
  <si>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</si>
  <si>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</si>
  <si>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</si>
  <si>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</si>
  <si>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</si>
  <si>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</si>
  <si>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</si>
  <si>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</si>
  <si>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</si>
  <si>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</si>
  <si>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</si>
  <si>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</si>
  <si>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</si>
  <si>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</si>
  <si>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</si>
  <si>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</si>
  <si>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</si>
  <si>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</si>
  <si>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</si>
  <si>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</si>
  <si>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</si>
  <si>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</si>
  <si>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</si>
  <si>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</si>
  <si>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</si>
  <si>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</si>
  <si>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</si>
  <si>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</si>
  <si>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</si>
  <si>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</si>
  <si>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</si>
  <si>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</si>
  <si>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</si>
  <si>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</si>
  <si>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</si>
  <si>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</si>
  <si>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</si>
  <si>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</si>
  <si>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</si>
  <si>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</si>
  <si>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</si>
  <si>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</si>
  <si>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</si>
  <si>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</si>
  <si>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</si>
  <si>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</si>
  <si>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</si>
  <si>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</si>
  <si>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</si>
  <si>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</si>
  <si>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</si>
  <si>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</si>
  <si>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</si>
  <si>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</si>
  <si>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</si>
  <si>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</si>
  <si>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</si>
  <si>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</si>
  <si>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</si>
  <si>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</si>
  <si>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</si>
  <si>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</si>
  <si>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</si>
  <si>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</si>
  <si>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</si>
  <si>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</si>
  <si>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</si>
  <si>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</si>
  <si>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</si>
  <si>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</si>
  <si>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</si>
  <si>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</si>
  <si>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</si>
  <si>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</si>
  <si>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</si>
  <si>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</si>
  <si>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</si>
  <si>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</si>
  <si>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</si>
  <si>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</si>
  <si>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</si>
  <si>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</si>
  <si>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</si>
  <si>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</si>
  <si>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</si>
  <si>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</si>
  <si>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</si>
  <si>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</si>
  <si>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</si>
  <si>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</si>
  <si>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</si>
  <si>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</si>
  <si>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</si>
  <si>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</si>
  <si>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</si>
  <si>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</si>
  <si>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</si>
  <si>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</si>
  <si>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</si>
  <si>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</si>
  <si>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</si>
  <si>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</si>
  <si>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</si>
  <si>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</si>
  <si>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</si>
  <si>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</si>
  <si>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</si>
  <si>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</si>
  <si>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</si>
  <si>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</si>
  <si>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</si>
  <si>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</si>
  <si>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</si>
  <si>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</si>
  <si>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</si>
  <si>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</si>
  <si>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</si>
  <si>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</si>
  <si>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</si>
  <si>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</si>
  <si>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</si>
  <si>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</si>
  <si>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</si>
  <si>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</si>
  <si>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</si>
  <si>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</si>
  <si>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</si>
  <si>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</si>
  <si>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</si>
  <si>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</si>
  <si>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</si>
  <si>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</si>
  <si>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</si>
  <si>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</si>
  <si>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</si>
  <si>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</si>
  <si>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</si>
  <si>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</si>
  <si>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</si>
  <si>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</si>
  <si>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</si>
  <si>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</si>
  <si>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</si>
  <si>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</si>
  <si>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</si>
  <si>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</si>
  <si>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</si>
  <si>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</si>
  <si>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</si>
  <si>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</si>
  <si>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</si>
  <si>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</si>
  <si>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</si>
  <si>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</si>
  <si>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</si>
  <si>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</si>
  <si>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</si>
  <si>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</si>
  <si>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</si>
  <si>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</si>
  <si>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</si>
  <si>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</si>
  <si>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</si>
  <si>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</si>
  <si>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</si>
  <si>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</si>
  <si>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</si>
  <si>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</si>
  <si>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</si>
  <si>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</si>
  <si>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</si>
  <si>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</si>
  <si>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</si>
  <si>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</si>
  <si>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</si>
  <si>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</si>
  <si>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</si>
  <si>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</si>
  <si>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</si>
  <si>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</si>
  <si>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</si>
  <si>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</si>
  <si>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</si>
  <si>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</si>
  <si>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</si>
  <si>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</si>
  <si>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</si>
  <si>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</si>
  <si>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</si>
  <si>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</si>
  <si>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</si>
  <si>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</si>
  <si>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</si>
  <si>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</si>
  <si>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</si>
  <si>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</si>
  <si>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</si>
  <si>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</si>
  <si>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</si>
  <si>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</si>
  <si>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</si>
  <si>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</si>
  <si>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</si>
  <si>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</si>
  <si>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</si>
  <si>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</si>
  <si>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</si>
  <si>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</si>
  <si>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</si>
  <si>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</si>
  <si>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</si>
  <si>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</si>
  <si>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</si>
  <si>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</si>
  <si>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</si>
  <si>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</si>
  <si>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</si>
  <si>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</si>
  <si>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</si>
  <si>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</si>
  <si>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</si>
  <si>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</si>
  <si>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</si>
  <si>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</si>
  <si>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</si>
  <si>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</si>
  <si>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</si>
  <si>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</si>
  <si>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</si>
  <si>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</si>
  <si>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</si>
  <si>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</si>
  <si>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</si>
  <si>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</si>
  <si>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</si>
  <si>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</si>
  <si>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</si>
  <si>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</si>
  <si>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</si>
  <si>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</si>
  <si>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</si>
  <si>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</si>
  <si>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</si>
  <si>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</si>
  <si>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</si>
  <si>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</si>
  <si>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</si>
  <si>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</si>
  <si>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</si>
  <si>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</si>
  <si>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</si>
  <si>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</si>
  <si>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</si>
  <si>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</si>
  <si>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</si>
  <si>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</si>
  <si>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</si>
  <si>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</si>
  <si>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</si>
  <si>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</si>
  <si>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</si>
  <si>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</si>
  <si>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</si>
  <si>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</si>
  <si>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</si>
  <si>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</si>
  <si>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</si>
  <si>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</si>
  <si>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</si>
  <si>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</si>
  <si>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</si>
  <si>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</si>
  <si>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</si>
  <si>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</si>
  <si>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</si>
  <si>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</si>
  <si>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</si>
  <si>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</si>
  <si>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</si>
  <si>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</si>
  <si>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</si>
  <si>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</si>
  <si>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</si>
  <si>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</si>
  <si>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</si>
  <si>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</si>
  <si>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</si>
  <si>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</si>
  <si>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</si>
  <si>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</si>
  <si>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</si>
  <si>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</si>
  <si>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</si>
  <si>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</si>
  <si>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</si>
  <si>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</si>
  <si>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</si>
  <si>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</si>
  <si>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</si>
  <si>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</si>
  <si>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</si>
  <si>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</si>
  <si>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</si>
  <si>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</si>
  <si>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</si>
  <si>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</si>
  <si>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</si>
  <si>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</si>
  <si>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</si>
  <si>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</si>
  <si>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</si>
  <si>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</si>
  <si>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</si>
  <si>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</si>
  <si>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</si>
  <si>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</si>
  <si>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</si>
  <si>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</si>
  <si>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</si>
  <si>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</si>
  <si>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</si>
  <si>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</si>
  <si>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</si>
  <si>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</si>
  <si>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</si>
  <si>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</si>
  <si>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</si>
  <si>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</si>
  <si>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</si>
  <si>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</si>
  <si>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</si>
  <si>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</si>
  <si>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</si>
  <si>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</si>
  <si>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</si>
  <si>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</si>
  <si>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</si>
  <si>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</si>
  <si>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</si>
  <si>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</si>
  <si>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</si>
  <si>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</si>
  <si>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</si>
  <si>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</si>
  <si>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</si>
  <si>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</si>
  <si>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</si>
  <si>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</si>
  <si>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</si>
  <si>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</si>
  <si>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</si>
  <si>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</si>
  <si>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</si>
  <si>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</si>
  <si>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</si>
  <si>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</si>
  <si>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</si>
  <si>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</si>
  <si>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</si>
  <si>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</si>
  <si>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</si>
  <si>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</si>
  <si>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</si>
  <si>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</si>
  <si>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</si>
  <si>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</si>
  <si>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</si>
  <si>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</si>
  <si>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</si>
  <si>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</si>
  <si>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</si>
  <si>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</si>
  <si>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</si>
  <si>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</si>
  <si>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</si>
  <si>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</si>
  <si>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</si>
  <si>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</si>
  <si>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</si>
  <si>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</si>
  <si>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</si>
  <si>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</si>
  <si>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</si>
  <si>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</si>
  <si>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</si>
  <si>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</si>
  <si>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</si>
  <si>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</si>
  <si>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</si>
  <si>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</si>
  <si>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</si>
  <si>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</si>
  <si>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</si>
  <si>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</si>
  <si>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</si>
  <si>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</si>
  <si>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</si>
  <si>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</si>
  <si>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</si>
  <si>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</si>
  <si>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</si>
  <si>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</si>
  <si>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</si>
  <si>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</si>
  <si>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</si>
  <si>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</si>
  <si>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</si>
  <si>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</si>
  <si>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</si>
  <si>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</si>
  <si>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</si>
  <si>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</si>
  <si>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</si>
  <si>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</si>
  <si>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</si>
  <si>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</si>
  <si>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</si>
  <si>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</si>
  <si>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</si>
  <si>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</si>
  <si>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</si>
  <si>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</si>
  <si>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</si>
  <si>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</si>
  <si>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</si>
  <si>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</si>
  <si>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</si>
  <si>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</si>
  <si>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</si>
  <si>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</si>
  <si>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</si>
  <si>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</si>
  <si>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</si>
  <si>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</si>
  <si>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</si>
  <si>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</si>
  <si>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</si>
  <si>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</si>
  <si>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</si>
  <si>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</si>
  <si>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</si>
  <si>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</si>
  <si>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</si>
  <si>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</si>
  <si>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</si>
  <si>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</si>
  <si>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</si>
  <si>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</si>
  <si>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</si>
  <si>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</si>
  <si>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</si>
  <si>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</si>
  <si>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</si>
  <si>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</si>
  <si>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</si>
  <si>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</si>
  <si>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</si>
  <si>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</si>
  <si>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</si>
  <si>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</si>
  <si>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</si>
  <si>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</si>
  <si>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</si>
  <si>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</si>
  <si>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</si>
  <si>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</si>
  <si>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</si>
  <si>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</si>
  <si>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</si>
  <si>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</si>
  <si>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</si>
  <si>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</si>
  <si>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</si>
  <si>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</si>
  <si>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</si>
  <si>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</si>
  <si>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</si>
  <si>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</si>
  <si>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</si>
  <si>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</si>
  <si>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</si>
  <si>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</si>
  <si>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</si>
  <si>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</si>
  <si>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</si>
  <si>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</si>
  <si>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</si>
  <si>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</si>
  <si>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</si>
  <si>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</si>
  <si>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</si>
  <si>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</si>
  <si>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</si>
  <si>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</si>
  <si>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</si>
  <si>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</si>
  <si>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</si>
  <si>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</si>
  <si>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</si>
  <si>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</si>
  <si>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</si>
  <si>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</si>
  <si>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</si>
  <si>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</si>
  <si>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</si>
  <si>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</si>
  <si>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</si>
  <si>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</si>
  <si>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</si>
  <si>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</si>
  <si>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</si>
  <si>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</si>
  <si>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</si>
  <si>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</si>
  <si>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</si>
  <si>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</si>
  <si>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</si>
  <si>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</si>
  <si>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</si>
  <si>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</si>
  <si>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</si>
  <si>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</si>
  <si>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</si>
  <si>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</si>
  <si>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</si>
  <si>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</si>
  <si>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</si>
  <si>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</si>
  <si>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</si>
  <si>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</si>
  <si>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</si>
  <si>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</si>
  <si>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</si>
  <si>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</si>
  <si>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</si>
  <si>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</si>
  <si>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</si>
  <si>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</si>
  <si>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</si>
  <si>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</si>
  <si>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</si>
  <si>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</si>
  <si>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</si>
  <si>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</si>
  <si>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</si>
  <si>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</si>
  <si>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</si>
  <si>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</si>
  <si>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</si>
  <si>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</si>
  <si>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</si>
  <si>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</si>
  <si>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</si>
  <si>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</si>
  <si>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</si>
  <si>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</si>
  <si>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</si>
  <si>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</si>
  <si>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</si>
  <si>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</si>
  <si>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</si>
  <si>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</si>
  <si>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</si>
  <si>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</si>
  <si>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</si>
  <si>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</si>
  <si>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</si>
  <si>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</si>
  <si>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</si>
  <si>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</si>
  <si>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</si>
  <si>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</si>
  <si>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</si>
  <si>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</si>
  <si>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</si>
  <si>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</si>
  <si>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</si>
  <si>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</si>
  <si>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</si>
  <si>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</si>
  <si>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</si>
  <si>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</si>
  <si>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</si>
  <si>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</si>
  <si>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</si>
  <si>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</si>
  <si>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</si>
  <si>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</si>
  <si>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</si>
  <si>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</si>
  <si>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</si>
  <si>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</si>
  <si>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</si>
  <si>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</si>
  <si>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</si>
  <si>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</si>
  <si>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</si>
  <si>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</si>
  <si>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</si>
  <si>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</si>
  <si>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</si>
  <si>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</si>
  <si>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</si>
  <si>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</si>
  <si>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</si>
  <si>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</si>
  <si>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</si>
  <si>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</si>
  <si>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</si>
  <si>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</si>
  <si>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</si>
  <si>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</si>
  <si>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</si>
  <si>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</si>
  <si>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</si>
  <si>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</si>
  <si>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</si>
  <si>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</si>
  <si>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</si>
  <si>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</si>
  <si>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</si>
  <si>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</si>
  <si>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</si>
  <si>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</si>
  <si>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</si>
  <si>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</si>
  <si>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</si>
  <si>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</si>
  <si>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</si>
  <si>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</si>
  <si>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</si>
  <si>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</si>
  <si>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</si>
  <si>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</si>
  <si>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</si>
  <si>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</si>
  <si>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</si>
  <si>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</si>
  <si>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</si>
  <si>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</si>
  <si>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</si>
  <si>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</si>
  <si>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</si>
  <si>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</si>
  <si>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</si>
  <si>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</si>
  <si>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</si>
  <si>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</si>
  <si>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</si>
  <si>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</si>
  <si>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</si>
  <si>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</si>
  <si>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</si>
  <si>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</si>
  <si>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</si>
  <si>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</si>
  <si>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</si>
  <si>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</si>
  <si>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</si>
  <si>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</si>
  <si>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</si>
  <si>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</si>
  <si>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</si>
  <si>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</si>
  <si>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</si>
  <si>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</si>
  <si>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</si>
  <si>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</si>
  <si>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</si>
  <si>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</si>
  <si>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</si>
  <si>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</si>
  <si>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</si>
  <si>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</si>
  <si>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</si>
  <si>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</si>
  <si>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</si>
  <si>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</si>
  <si>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</si>
  <si>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</si>
  <si>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</si>
  <si>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</si>
  <si>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</si>
  <si>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</si>
  <si>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</si>
  <si>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</si>
  <si>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</si>
  <si>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</si>
  <si>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</si>
  <si>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</si>
  <si>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</si>
  <si>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</si>
  <si>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</si>
  <si>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</si>
  <si>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</si>
  <si>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</si>
  <si>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</si>
  <si>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</si>
  <si>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</si>
  <si>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</si>
  <si>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</si>
  <si>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</si>
  <si>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</si>
  <si>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</si>
  <si>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</si>
  <si>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</si>
  <si>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</si>
  <si>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</si>
  <si>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</si>
  <si>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</si>
  <si>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</si>
  <si>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</si>
  <si>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</si>
  <si>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</si>
  <si>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</si>
  <si>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</si>
  <si>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</si>
  <si>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</si>
  <si>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</si>
  <si>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</si>
  <si>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</si>
  <si>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</si>
  <si>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</si>
  <si>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</si>
  <si>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</si>
  <si>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</si>
  <si>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</si>
  <si>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</si>
  <si>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</si>
  <si>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</si>
  <si>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</si>
  <si>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</si>
  <si>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</si>
  <si>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</si>
  <si>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</si>
  <si>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</si>
  <si>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</si>
  <si>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</si>
  <si>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</si>
  <si>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</si>
  <si>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</si>
  <si>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</si>
  <si>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</si>
  <si>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</si>
  <si>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</si>
  <si>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</si>
  <si>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</si>
  <si>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</si>
  <si>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</si>
  <si>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</si>
  <si>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</si>
  <si>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</si>
  <si>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</si>
  <si>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</si>
  <si>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</si>
  <si>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</si>
  <si>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</si>
  <si>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</si>
  <si>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</si>
  <si>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</si>
  <si>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</si>
  <si>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</si>
  <si>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</si>
  <si>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</si>
  <si>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</si>
  <si>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</si>
  <si>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</si>
  <si>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</si>
  <si>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</si>
  <si>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</si>
  <si>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</si>
  <si>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</si>
  <si>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</si>
  <si>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</si>
  <si>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</si>
  <si>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</si>
  <si>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</si>
  <si>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</si>
  <si>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</si>
  <si>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</si>
  <si>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</si>
  <si>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</si>
  <si>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</si>
  <si>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</si>
  <si>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</si>
  <si>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</si>
  <si>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</si>
  <si>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</si>
  <si>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</si>
  <si>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</si>
  <si>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</si>
  <si>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</si>
  <si>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</si>
  <si>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</si>
  <si>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</si>
  <si>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</si>
  <si>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</si>
  <si>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</si>
  <si>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</si>
  <si>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</si>
  <si>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</si>
  <si>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</si>
  <si>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</si>
  <si>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</si>
  <si>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</si>
  <si>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</si>
  <si>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</si>
  <si>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</si>
  <si>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</si>
  <si>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</si>
  <si>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</si>
  <si>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</si>
  <si>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</si>
  <si>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</si>
  <si>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</si>
  <si>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</si>
  <si>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</si>
  <si>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</si>
  <si>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</si>
  <si>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</si>
  <si>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</si>
  <si>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</si>
  <si>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</si>
  <si>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</si>
  <si>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</si>
  <si>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</si>
  <si>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</si>
  <si>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</si>
  <si>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</si>
  <si>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</si>
  <si>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</si>
  <si>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</si>
  <si>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</si>
  <si>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</si>
  <si>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</si>
  <si>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</si>
  <si>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</si>
  <si>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</si>
  <si>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</si>
  <si>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</si>
  <si>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</si>
  <si>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</si>
  <si>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</si>
  <si>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</si>
  <si>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</si>
  <si>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</si>
  <si>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</si>
  <si>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</si>
  <si>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</si>
  <si>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</si>
  <si>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</si>
  <si>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</si>
  <si>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</si>
  <si>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</si>
  <si>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</si>
  <si>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</si>
  <si>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</si>
  <si>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</si>
  <si>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</si>
  <si>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</si>
  <si>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</si>
  <si>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</si>
  <si>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</si>
  <si>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</si>
  <si>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</si>
  <si>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</si>
  <si>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</si>
  <si>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</si>
  <si>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</si>
  <si>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</si>
  <si>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</si>
  <si>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</si>
  <si>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</si>
  <si>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</si>
  <si>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</si>
  <si>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</si>
  <si>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</si>
  <si>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</si>
  <si>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</si>
  <si>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</si>
  <si>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</si>
  <si>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</si>
  <si>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</si>
  <si>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</si>
  <si>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</si>
  <si>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</si>
  <si>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</si>
  <si>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</si>
  <si>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</si>
  <si>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</si>
  <si>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</si>
  <si>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</si>
  <si>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</si>
  <si>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</si>
  <si>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</si>
  <si>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</si>
  <si>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</si>
  <si>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</si>
  <si>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</si>
  <si>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</si>
  <si>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</si>
  <si>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</si>
  <si>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</si>
  <si>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</si>
  <si>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</si>
  <si>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</si>
  <si>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</si>
  <si>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</si>
  <si>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</si>
  <si>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</si>
  <si>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</si>
  <si>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</si>
  <si>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</si>
  <si>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</si>
  <si>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</si>
  <si>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</si>
  <si>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</si>
  <si>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</si>
  <si>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</si>
  <si>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</si>
  <si>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</si>
  <si>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</si>
  <si>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</si>
  <si>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</si>
  <si>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</si>
  <si>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</si>
  <si>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</si>
  <si>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</si>
  <si>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</si>
  <si>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</si>
  <si>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</si>
  <si>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</si>
  <si>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</si>
  <si>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</si>
  <si>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</si>
  <si>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</si>
  <si>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</si>
  <si>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</si>
  <si>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</si>
  <si>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</si>
  <si>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</si>
  <si>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</si>
  <si>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</si>
  <si>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</si>
  <si>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</si>
  <si>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</si>
  <si>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</si>
  <si>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</si>
  <si>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</si>
  <si>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</si>
  <si>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</si>
  <si>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</si>
  <si>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</si>
  <si>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</si>
  <si>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</si>
  <si>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</si>
  <si>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</si>
  <si>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</si>
  <si>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</si>
  <si>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</si>
  <si>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</si>
  <si>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</si>
  <si>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</si>
  <si>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</si>
  <si>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</si>
  <si>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</si>
  <si>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</si>
  <si>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</si>
  <si>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</si>
  <si>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</si>
  <si>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</si>
  <si>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</si>
  <si>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</si>
  <si>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</si>
  <si>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</si>
  <si>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</si>
  <si>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</si>
  <si>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</si>
  <si>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</si>
  <si>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</si>
  <si>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</si>
  <si>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</si>
  <si>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</si>
  <si>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</si>
  <si>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</si>
  <si>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</si>
  <si>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</si>
  <si>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</si>
  <si>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</si>
  <si>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</si>
  <si>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</si>
  <si>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</si>
  <si>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</si>
  <si>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</si>
  <si>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</si>
  <si>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</si>
  <si>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</si>
  <si>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</si>
  <si>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</si>
  <si>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</si>
  <si>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</si>
  <si>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</si>
  <si>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</si>
  <si>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</si>
  <si>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</si>
  <si>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</si>
  <si>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</si>
  <si>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</si>
  <si>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</si>
  <si>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</si>
  <si>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</si>
  <si>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</si>
  <si>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</si>
  <si>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</si>
  <si>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</si>
  <si>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</si>
  <si>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</si>
  <si>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</si>
  <si>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</si>
  <si>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</si>
  <si>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</si>
  <si>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</si>
  <si>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</si>
  <si>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</si>
  <si>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</si>
  <si>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</si>
  <si>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</si>
  <si>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</si>
  <si>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</si>
  <si>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</si>
  <si>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</si>
  <si>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</si>
  <si>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</si>
  <si>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</si>
  <si>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</si>
  <si>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</si>
  <si>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</si>
  <si>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</si>
  <si>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</si>
  <si>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</si>
  <si>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</si>
  <si>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</si>
  <si>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</si>
  <si>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</si>
  <si>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</si>
  <si>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</si>
  <si>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</si>
  <si>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</si>
  <si>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</si>
  <si>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</si>
  <si>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</si>
  <si>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</si>
  <si>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</si>
  <si>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</si>
  <si>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</si>
  <si>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</si>
  <si>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</si>
  <si>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</si>
  <si>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</si>
  <si>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</si>
  <si>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</si>
  <si>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</si>
  <si>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</si>
  <si>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</si>
  <si>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</si>
  <si>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</si>
  <si>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</si>
  <si>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</si>
  <si>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</si>
  <si>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</si>
  <si>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</si>
  <si>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</si>
  <si>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</si>
  <si>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</si>
  <si>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</si>
  <si>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</si>
  <si>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</si>
  <si>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</si>
  <si>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</si>
  <si>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</si>
  <si>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</si>
  <si>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</si>
  <si>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</si>
  <si>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</si>
  <si>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</si>
  <si>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</si>
  <si>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</si>
  <si>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</si>
  <si>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</si>
  <si>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</si>
  <si>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</si>
  <si>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</si>
  <si>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</si>
  <si>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</si>
  <si>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</si>
  <si>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</si>
  <si>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</si>
  <si>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</si>
  <si>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</si>
  <si>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</si>
  <si>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</si>
  <si>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</si>
  <si>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</si>
  <si>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</si>
  <si>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</si>
  <si>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</si>
  <si>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</si>
  <si>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</si>
  <si>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</si>
  <si>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</si>
  <si>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</si>
  <si>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</si>
  <si>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</si>
  <si>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</si>
  <si>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</si>
  <si>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</si>
  <si>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</si>
  <si>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</si>
  <si>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</si>
  <si>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</si>
  <si>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</si>
  <si>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</si>
  <si>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</si>
  <si>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</si>
  <si>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</si>
  <si>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</si>
  <si>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</si>
  <si>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</si>
  <si>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</si>
  <si>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</si>
  <si>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</si>
  <si>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</si>
  <si>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</si>
  <si>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</si>
  <si>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</si>
  <si>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</si>
  <si>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</si>
  <si>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</si>
  <si>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</si>
  <si>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</si>
  <si>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</si>
  <si>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</si>
  <si>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</si>
  <si>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</si>
  <si>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</si>
  <si>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</si>
  <si>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</si>
  <si>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</si>
  <si>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</si>
  <si>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</si>
  <si>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</si>
  <si>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</si>
  <si>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</si>
  <si>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</si>
  <si>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</si>
  <si>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</si>
  <si>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</si>
  <si>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</si>
  <si>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</si>
  <si>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</si>
  <si>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</si>
  <si>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</si>
  <si>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</si>
  <si>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</si>
  <si>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</si>
  <si>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</si>
  <si>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</si>
  <si>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</si>
  <si>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</si>
  <si>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</si>
  <si>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</si>
  <si>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</si>
  <si>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</si>
  <si>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</si>
  <si>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</si>
  <si>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</si>
  <si>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</si>
  <si>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</si>
  <si>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</si>
  <si>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</si>
  <si>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</si>
  <si>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</si>
  <si>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</si>
  <si>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</si>
  <si>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</si>
  <si>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</si>
  <si>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</si>
  <si>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</si>
  <si>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</si>
  <si>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</si>
  <si>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</si>
  <si>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</si>
  <si>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</si>
  <si>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</si>
  <si>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</si>
  <si>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</si>
  <si>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</si>
  <si>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</si>
  <si>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</si>
  <si>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</si>
  <si>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</si>
  <si>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</si>
  <si>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</si>
  <si>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</si>
  <si>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</si>
  <si>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</si>
  <si>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</si>
  <si>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</si>
  <si>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</si>
  <si>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</si>
  <si>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</si>
  <si>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</si>
  <si>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</si>
  <si>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</si>
  <si>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</si>
  <si>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</si>
  <si>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</si>
  <si>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</si>
  <si>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</si>
  <si>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</si>
  <si>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</si>
  <si>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</si>
  <si>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</si>
  <si>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</si>
  <si>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</si>
  <si>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</si>
  <si>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</si>
  <si>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</si>
  <si>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</si>
  <si>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</si>
  <si>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</si>
  <si>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</si>
  <si>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</si>
  <si>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</si>
  <si>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</si>
  <si>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</si>
  <si>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</si>
  <si>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</si>
  <si>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</si>
  <si>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</si>
  <si>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</si>
  <si>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</si>
  <si>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</si>
  <si>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</si>
  <si>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</si>
  <si>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</si>
  <si>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</si>
  <si>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</si>
  <si>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</si>
  <si>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</si>
  <si>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</si>
  <si>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</si>
  <si>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</si>
  <si>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</si>
  <si>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</si>
  <si>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</si>
  <si>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</si>
  <si>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</si>
  <si>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</si>
  <si>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</si>
  <si>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</si>
  <si>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</si>
  <si>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</si>
  <si>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</si>
  <si>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</si>
  <si>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</si>
  <si>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</si>
  <si>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</si>
  <si>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</si>
  <si>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</si>
  <si>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</si>
  <si>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</si>
  <si>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</si>
  <si>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</si>
  <si>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</si>
  <si>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</si>
  <si>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</si>
  <si>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</si>
  <si>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</si>
  <si>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</si>
  <si>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</si>
  <si>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</si>
  <si>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</si>
  <si>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</si>
  <si>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</si>
  <si>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</si>
  <si>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</si>
  <si>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</si>
  <si>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</si>
  <si>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</si>
  <si>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</si>
  <si>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</si>
  <si>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</si>
  <si>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</si>
  <si>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</si>
  <si>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</si>
  <si>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</si>
  <si>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</si>
  <si>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</si>
  <si>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</si>
  <si>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</si>
  <si>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</si>
  <si>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</si>
  <si>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</si>
  <si>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</si>
  <si>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</si>
  <si>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</si>
  <si>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</si>
  <si>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</si>
  <si>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</si>
  <si>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</si>
  <si>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</si>
  <si>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</si>
  <si>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</si>
  <si>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</si>
  <si>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</si>
  <si>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</si>
  <si>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</si>
  <si>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</si>
  <si>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</si>
  <si>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</si>
  <si>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</si>
  <si>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</si>
  <si>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</si>
  <si>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</si>
  <si>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</si>
  <si>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</si>
  <si>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</si>
  <si>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</si>
  <si>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</si>
  <si>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</si>
  <si>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</si>
  <si>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</si>
  <si>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</si>
  <si>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</si>
  <si>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</si>
  <si>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</si>
  <si>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</si>
  <si>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</si>
  <si>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</si>
  <si>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</si>
  <si>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</si>
  <si>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</si>
  <si>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</si>
  <si>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</si>
  <si>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</si>
  <si>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</si>
  <si>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</si>
  <si>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</si>
  <si>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</si>
  <si>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</si>
  <si>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</si>
  <si>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</si>
  <si>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</si>
  <si>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</si>
  <si>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</si>
  <si>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</si>
  <si>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</si>
  <si>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</si>
  <si>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</si>
  <si>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</si>
  <si>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</si>
  <si>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</si>
  <si>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</si>
  <si>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</si>
  <si>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</si>
  <si>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</si>
  <si>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</si>
  <si>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</si>
  <si>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</si>
  <si>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</si>
  <si>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</si>
  <si>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</si>
  <si>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</si>
  <si>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</si>
  <si>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</si>
  <si>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</si>
  <si>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</si>
  <si>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</si>
  <si>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</si>
  <si>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</si>
  <si>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</si>
  <si>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</si>
  <si>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</si>
  <si>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</si>
  <si>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</si>
  <si>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</si>
  <si>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</si>
  <si>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</si>
  <si>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</si>
  <si>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</si>
  <si>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</si>
  <si>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</si>
  <si>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</si>
  <si>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</si>
  <si>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</si>
  <si>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</si>
  <si>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</si>
  <si>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</si>
  <si>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</si>
  <si>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</si>
  <si>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</si>
  <si>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</si>
  <si>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</si>
  <si>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</si>
  <si>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</si>
  <si>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</si>
  <si>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</si>
  <si>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</si>
  <si>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</si>
  <si>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</si>
  <si>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</si>
  <si>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</si>
  <si>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</si>
  <si>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</si>
  <si>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</si>
  <si>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</si>
  <si>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</si>
  <si>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</si>
  <si>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</si>
  <si>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</si>
  <si>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</si>
  <si>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</si>
  <si>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</si>
  <si>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</si>
  <si>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</si>
  <si>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</si>
  <si>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</si>
  <si>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</si>
  <si>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</si>
  <si>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</si>
  <si>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</si>
  <si>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</si>
  <si>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</si>
  <si>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</si>
  <si>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</si>
  <si>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</si>
  <si>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</si>
  <si>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</si>
  <si>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</si>
  <si>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</si>
  <si>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</si>
  <si>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</si>
  <si>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</si>
  <si>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</si>
  <si>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</si>
  <si>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</si>
  <si>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</si>
  <si>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</si>
  <si>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</si>
  <si>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</si>
  <si>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</si>
  <si>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</si>
  <si>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</si>
  <si>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</si>
  <si>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</si>
  <si>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</si>
  <si>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</si>
  <si>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</si>
  <si>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</si>
  <si>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</si>
  <si>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</si>
  <si>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</si>
  <si>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</si>
  <si>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</si>
  <si>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</si>
  <si>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</si>
  <si>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</si>
  <si>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</si>
  <si>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</si>
  <si>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</si>
  <si>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</si>
  <si>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</si>
  <si>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</si>
  <si>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</si>
  <si>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</si>
  <si>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</si>
  <si>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</si>
  <si>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</si>
  <si>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</si>
  <si>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</si>
  <si>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</si>
  <si>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</si>
  <si>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</si>
  <si>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</si>
  <si>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</si>
  <si>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</si>
  <si>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</si>
  <si>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</si>
  <si>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</si>
  <si>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</si>
  <si>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</si>
  <si>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</si>
  <si>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</si>
  <si>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</si>
  <si>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</si>
  <si>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</si>
  <si>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</si>
  <si>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</si>
  <si>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</si>
  <si>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</si>
  <si>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</si>
  <si>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</si>
  <si>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</si>
  <si>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</si>
  <si>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</si>
  <si>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</si>
  <si>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</si>
  <si>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</si>
  <si>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</si>
  <si>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</si>
  <si>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</si>
  <si>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</si>
  <si>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</si>
  <si>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</si>
  <si>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</si>
  <si>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</si>
  <si>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</si>
  <si>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</si>
  <si>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</si>
  <si>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</si>
  <si>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</si>
  <si>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</si>
  <si>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</si>
  <si>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</si>
  <si>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</si>
  <si>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</si>
  <si>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</si>
  <si>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</si>
  <si>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</si>
  <si>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</si>
  <si>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</si>
  <si>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</si>
  <si>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</si>
  <si>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</si>
  <si>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</si>
  <si>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</si>
  <si>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</si>
  <si>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</si>
  <si>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</si>
  <si>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</si>
  <si>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</si>
  <si>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</si>
  <si>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</si>
  <si>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</si>
  <si>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</si>
  <si>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</si>
  <si>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</si>
  <si>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</si>
  <si>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</si>
  <si>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</si>
  <si>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</si>
  <si>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</si>
  <si>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</si>
  <si>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</si>
  <si>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</si>
  <si>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</si>
  <si>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</si>
  <si>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</si>
  <si>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</si>
  <si>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</si>
  <si>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</si>
  <si>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</si>
  <si>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</si>
  <si>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</si>
  <si>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</si>
  <si>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</si>
  <si>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</si>
  <si>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</si>
  <si>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</si>
  <si>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</si>
  <si>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</si>
  <si>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</si>
  <si>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</si>
  <si>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</si>
  <si>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</si>
  <si>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</si>
  <si>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</si>
  <si>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</si>
  <si>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</si>
  <si>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</si>
  <si>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</si>
  <si>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</si>
  <si>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</si>
  <si>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</si>
  <si>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</si>
  <si>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</si>
  <si>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</si>
  <si>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</si>
  <si>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</si>
  <si>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</si>
  <si>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</si>
  <si>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</si>
  <si>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</si>
  <si>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</si>
  <si>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</si>
  <si>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</si>
  <si>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</si>
  <si>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</si>
  <si>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</si>
  <si>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</si>
  <si>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</si>
  <si>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</si>
  <si>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</si>
  <si>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</si>
  <si>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</si>
  <si>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</si>
  <si>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</si>
  <si>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</si>
  <si>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</si>
  <si>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</si>
  <si>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</si>
  <si>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</si>
  <si>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</si>
  <si>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</si>
  <si>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</si>
  <si>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</si>
  <si>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</si>
  <si>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</si>
  <si>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</si>
  <si>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</si>
  <si>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</si>
  <si>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</si>
  <si>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</si>
  <si>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</si>
  <si>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</si>
  <si>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</si>
  <si>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</si>
  <si>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</si>
  <si>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</si>
  <si>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</si>
  <si>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</si>
  <si>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</si>
  <si>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</si>
  <si>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</si>
  <si>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</si>
  <si>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</si>
  <si>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</si>
  <si>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</si>
  <si>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</si>
  <si>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</si>
  <si>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</si>
  <si>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</si>
  <si>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</si>
  <si>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</si>
  <si>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</si>
  <si>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</si>
  <si>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</si>
  <si>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</si>
  <si>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</si>
  <si>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</si>
  <si>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</si>
  <si>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</si>
  <si>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</si>
  <si>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</si>
  <si>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</si>
  <si>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</si>
  <si>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</si>
  <si>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</si>
  <si>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</si>
  <si>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</si>
  <si>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</si>
  <si>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</si>
  <si>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</si>
  <si>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</si>
  <si>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</si>
  <si>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</si>
  <si>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</si>
  <si>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</si>
  <si>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</si>
  <si>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</si>
  <si>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</si>
  <si>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</si>
  <si>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</si>
  <si>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</si>
  <si>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</si>
  <si>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</si>
  <si>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</si>
  <si>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</si>
  <si>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</si>
  <si>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</si>
  <si>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</si>
  <si>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</si>
  <si>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</si>
  <si>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</si>
  <si>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</si>
  <si>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</si>
  <si>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</si>
  <si>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</si>
  <si>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</si>
  <si>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</si>
  <si>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</si>
  <si>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</si>
  <si>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</si>
  <si>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</si>
  <si>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</si>
  <si>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</si>
  <si>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</si>
  <si>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</si>
  <si>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</si>
  <si>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</si>
  <si>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</si>
  <si>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</si>
  <si>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</si>
  <si>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</si>
  <si>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</si>
  <si>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</si>
  <si>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</si>
  <si>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</si>
  <si>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</si>
  <si>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</si>
  <si>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</si>
  <si>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</si>
  <si>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</si>
  <si>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</si>
  <si>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</si>
  <si>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</si>
  <si>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</si>
  <si>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</si>
  <si>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</si>
  <si>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</si>
  <si>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</si>
  <si>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</si>
  <si>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</si>
  <si>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</si>
  <si>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</si>
  <si>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</si>
  <si>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</si>
  <si>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</si>
  <si>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</si>
  <si>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</si>
  <si>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</si>
  <si>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</si>
  <si>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</si>
  <si>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</si>
  <si>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</si>
  <si>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</si>
  <si>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</si>
  <si>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</si>
  <si>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</si>
  <si>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</si>
  <si>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</si>
  <si>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</si>
  <si>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</si>
  <si>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</si>
  <si>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</si>
  <si>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</si>
  <si>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</si>
  <si>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</si>
  <si>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</si>
  <si>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</si>
  <si>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</si>
  <si>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</si>
  <si>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</si>
  <si>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</si>
  <si>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</si>
  <si>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</si>
  <si>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</si>
  <si>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</si>
  <si>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</si>
  <si>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</si>
  <si>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</si>
  <si>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</si>
  <si>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</si>
  <si>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</si>
  <si>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</si>
  <si>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</si>
  <si>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</si>
  <si>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</si>
  <si>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</si>
  <si>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</si>
  <si>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</si>
  <si>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</si>
  <si>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</si>
  <si>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</si>
  <si>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</si>
  <si>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</si>
  <si>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</si>
  <si>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</si>
  <si>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</si>
  <si>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</si>
  <si>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</si>
  <si>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</si>
  <si>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</si>
  <si>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</si>
  <si>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</si>
  <si>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</si>
  <si>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</si>
  <si>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</si>
  <si>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</si>
  <si>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</si>
  <si>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</si>
  <si>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</si>
  <si>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</si>
  <si>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</si>
  <si>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</si>
  <si>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</si>
  <si>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</si>
  <si>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</si>
  <si>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</si>
  <si>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</si>
  <si>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</si>
  <si>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</si>
  <si>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</si>
  <si>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</si>
  <si>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</si>
  <si>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</si>
  <si>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</si>
  <si>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</si>
  <si>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</si>
  <si>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</si>
  <si>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</si>
  <si>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</si>
  <si>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</si>
  <si>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</si>
  <si>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</si>
  <si>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</si>
  <si>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</si>
  <si>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</si>
  <si>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</si>
  <si>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</si>
  <si>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</si>
  <si>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</si>
  <si>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</si>
  <si>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</si>
  <si>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</si>
  <si>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</si>
  <si>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</si>
  <si>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</si>
  <si>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</si>
  <si>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</si>
  <si>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</si>
  <si>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</si>
  <si>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</si>
  <si>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</si>
  <si>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</si>
  <si>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</si>
  <si>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</si>
  <si>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</si>
  <si>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</si>
  <si>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</si>
  <si>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</si>
  <si>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</si>
  <si>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</si>
  <si>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</si>
  <si>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</si>
  <si>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</si>
  <si>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</si>
  <si>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</si>
  <si>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</si>
  <si>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</si>
  <si>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</si>
  <si>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</si>
  <si>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</si>
  <si>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</si>
  <si>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</si>
  <si>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</si>
  <si>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</si>
  <si>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</si>
  <si>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</si>
  <si>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</si>
  <si>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</si>
  <si>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</si>
  <si>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</si>
  <si>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</si>
  <si>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</si>
  <si>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</si>
  <si>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</si>
  <si>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</si>
  <si>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</si>
  <si>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</si>
  <si>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</si>
  <si>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</si>
  <si>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</si>
  <si>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</si>
  <si>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</si>
  <si>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</si>
  <si>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</si>
  <si>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</si>
  <si>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</si>
  <si>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</si>
  <si>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</si>
  <si>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</si>
  <si>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</si>
  <si>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</si>
  <si>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</si>
  <si>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</si>
  <si>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</si>
  <si>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</si>
  <si>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</si>
  <si>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</si>
  <si>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</si>
  <si>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</si>
  <si>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</si>
  <si>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</si>
  <si>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</si>
  <si>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</si>
  <si>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</si>
  <si>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</si>
  <si>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</si>
  <si>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</si>
  <si>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</si>
  <si>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</si>
  <si>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</si>
  <si>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</si>
  <si>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</si>
  <si>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</si>
  <si>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</si>
  <si>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</si>
  <si>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</si>
  <si>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</si>
  <si>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</si>
  <si>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</si>
  <si>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</si>
  <si>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</si>
  <si>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</si>
  <si>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</si>
  <si>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</si>
  <si>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</si>
  <si>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</si>
  <si>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</si>
  <si>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</si>
  <si>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</si>
  <si>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</si>
  <si>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</si>
  <si>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</si>
  <si>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</si>
  <si>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</si>
  <si>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</si>
  <si>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</si>
  <si>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</si>
  <si>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</si>
  <si>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</si>
  <si>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</si>
  <si>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</si>
  <si>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</si>
  <si>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</si>
  <si>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</si>
  <si>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</si>
  <si>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</si>
  <si>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</si>
  <si>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</si>
  <si>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</si>
  <si>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</si>
  <si>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</si>
  <si>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</si>
  <si>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</si>
  <si>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</si>
  <si>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</si>
  <si>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</si>
  <si>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</si>
  <si>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</si>
  <si>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</si>
  <si>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</si>
  <si>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</si>
  <si>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</si>
  <si>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</si>
  <si>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</si>
  <si>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</si>
  <si>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</si>
  <si>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</si>
  <si>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</si>
  <si>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</si>
  <si>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</si>
  <si>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</si>
  <si>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</si>
  <si>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</si>
  <si>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</si>
  <si>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</si>
  <si>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</si>
  <si>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</si>
  <si>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</si>
  <si>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</si>
  <si>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</si>
  <si>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</si>
  <si>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</si>
  <si>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</si>
  <si>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</si>
  <si>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</si>
  <si>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</si>
  <si>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</si>
  <si>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</si>
  <si>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</si>
  <si>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</si>
  <si>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</si>
  <si>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</si>
  <si>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</si>
  <si>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</si>
  <si>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</si>
  <si>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</si>
  <si>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</si>
  <si>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</si>
  <si>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</si>
  <si>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</si>
  <si>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</si>
  <si>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</si>
  <si>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</si>
  <si>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</si>
  <si>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</si>
  <si>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</si>
  <si>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</si>
  <si>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</si>
  <si>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</si>
  <si>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</si>
  <si>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</si>
  <si>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</si>
  <si>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</si>
  <si>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</si>
  <si>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</si>
  <si>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</si>
  <si>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</si>
  <si>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</si>
  <si>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</si>
  <si>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</si>
  <si>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</si>
  <si>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</si>
  <si>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</si>
  <si>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</si>
  <si>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</si>
  <si>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</si>
  <si>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</si>
  <si>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</si>
  <si>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</si>
  <si>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</si>
  <si>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</si>
  <si>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</si>
  <si>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</si>
  <si>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</si>
  <si>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</si>
  <si>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</si>
  <si>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</si>
  <si>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</si>
  <si>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</si>
  <si>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</si>
  <si>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</si>
  <si>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</si>
  <si>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</si>
  <si>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</si>
  <si>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</si>
  <si>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</si>
  <si>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</si>
  <si>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</si>
  <si>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</si>
  <si>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</si>
  <si>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</si>
  <si>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</si>
  <si>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</si>
  <si>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</si>
  <si>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</si>
  <si>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</si>
  <si>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</si>
  <si>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</si>
  <si>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</si>
  <si>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</si>
  <si>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</si>
  <si>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</si>
  <si>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</si>
  <si>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</si>
  <si>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</si>
  <si>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</si>
  <si>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</si>
  <si>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</si>
  <si>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</si>
  <si>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</si>
  <si>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</si>
  <si>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</si>
  <si>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</si>
  <si>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</si>
  <si>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</si>
  <si>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</si>
  <si>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</si>
  <si>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</si>
  <si>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</si>
  <si>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</si>
  <si>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</si>
  <si>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</si>
  <si>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</si>
  <si>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</si>
  <si>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</si>
  <si>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</si>
  <si>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</si>
  <si>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</si>
  <si>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</si>
  <si>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</si>
  <si>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</si>
  <si>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</si>
  <si>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</si>
  <si>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</si>
  <si>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</si>
  <si>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</si>
  <si>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</si>
  <si>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</si>
  <si>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</si>
  <si>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</si>
  <si>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</si>
  <si>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</si>
  <si>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</si>
  <si>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</si>
  <si>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</si>
  <si>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</si>
  <si>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</si>
  <si>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</si>
  <si>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</si>
  <si>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</si>
  <si>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</si>
  <si>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</si>
  <si>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</si>
  <si>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</si>
  <si>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</si>
  <si>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</si>
  <si>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</si>
  <si>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</si>
  <si>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</si>
  <si>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</si>
  <si>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</si>
  <si>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</si>
  <si>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</si>
  <si>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</si>
  <si>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</si>
  <si>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</si>
  <si>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</si>
  <si>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</si>
  <si>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</si>
  <si>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</si>
  <si>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</si>
  <si>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</si>
  <si>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</si>
  <si>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</si>
  <si>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</si>
  <si>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</si>
  <si>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</si>
  <si>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</si>
  <si>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</si>
  <si>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</si>
  <si>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</si>
  <si>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</si>
  <si>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</si>
  <si>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</si>
  <si>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</si>
  <si>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</si>
  <si>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</si>
  <si>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</si>
  <si>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</si>
  <si>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</si>
  <si>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</si>
  <si>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</si>
  <si>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</si>
  <si>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</si>
  <si>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</si>
  <si>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</si>
  <si>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</si>
  <si>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</si>
  <si>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</si>
  <si>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</si>
  <si>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</si>
  <si>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</si>
  <si>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</si>
  <si>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</si>
  <si>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</si>
  <si>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</si>
  <si>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</si>
  <si>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</si>
  <si>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</si>
  <si>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</si>
  <si>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</si>
  <si>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</si>
  <si>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</si>
  <si>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</si>
  <si>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</si>
  <si>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</si>
  <si>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</si>
  <si>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</si>
  <si>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</si>
  <si>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</si>
  <si>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</si>
  <si>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</si>
  <si>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</si>
  <si>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</si>
  <si>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</si>
  <si>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</si>
  <si>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</si>
  <si>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</si>
  <si>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</si>
  <si>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</si>
  <si>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</si>
  <si>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</si>
  <si>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</si>
  <si>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</si>
  <si>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</si>
  <si>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</si>
  <si>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</si>
  <si>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</si>
  <si>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</si>
  <si>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</si>
  <si>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</si>
  <si>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</si>
  <si>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</si>
  <si>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</si>
  <si>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</si>
  <si>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</si>
  <si>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</si>
  <si>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</si>
  <si>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</si>
  <si>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</si>
  <si>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</si>
  <si>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</si>
  <si>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</si>
  <si>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</si>
  <si>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</si>
  <si>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</si>
  <si>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</si>
  <si>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</si>
  <si>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</si>
  <si>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</si>
  <si>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</si>
  <si>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</si>
  <si>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</si>
  <si>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</si>
  <si>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</si>
  <si>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</si>
  <si>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</si>
  <si>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</si>
  <si>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</si>
  <si>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</si>
  <si>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</si>
  <si>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</si>
  <si>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</si>
  <si>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</si>
  <si>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</si>
  <si>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</si>
  <si>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</si>
  <si>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</si>
  <si>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</si>
  <si>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</si>
  <si>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</si>
  <si>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</si>
  <si>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</si>
  <si>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</si>
  <si>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</si>
  <si>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</si>
  <si>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</si>
  <si>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</si>
  <si>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</si>
  <si>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</si>
  <si>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</si>
  <si>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</si>
  <si>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</si>
  <si>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</si>
  <si>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</si>
  <si>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</si>
  <si>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</si>
  <si>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</si>
  <si>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</si>
  <si>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</si>
  <si>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</si>
  <si>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</si>
  <si>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</si>
  <si>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</si>
  <si>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</si>
  <si>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</si>
  <si>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</si>
  <si>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</si>
  <si>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</si>
  <si>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</si>
  <si>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</si>
  <si>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</si>
  <si>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</si>
  <si>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</si>
  <si>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</si>
  <si>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</si>
  <si>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</si>
  <si>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</si>
  <si>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</si>
  <si>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</si>
  <si>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</si>
  <si>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</si>
  <si>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</si>
  <si>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</si>
  <si>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</si>
  <si>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</si>
  <si>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</si>
  <si>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</si>
  <si>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</si>
  <si>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</si>
  <si>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</si>
  <si>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</si>
  <si>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</si>
  <si>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</si>
  <si>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</si>
  <si>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</si>
  <si>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</si>
  <si>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</si>
  <si>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</si>
  <si>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</si>
  <si>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</si>
  <si>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</si>
  <si>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</si>
  <si>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</si>
  <si>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</si>
  <si>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</si>
  <si>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</si>
  <si>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</si>
  <si>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</si>
  <si>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</si>
  <si>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</si>
  <si>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</si>
  <si>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</si>
  <si>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</si>
  <si>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</si>
  <si>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</si>
  <si>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</si>
  <si>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</si>
  <si>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</si>
  <si>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</si>
  <si>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</si>
  <si>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</si>
  <si>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</si>
  <si>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</si>
  <si>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</si>
  <si>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</si>
  <si>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</si>
  <si>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</si>
  <si>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</si>
  <si>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</si>
  <si>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</si>
  <si>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</si>
  <si>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</si>
  <si>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</si>
  <si>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</si>
  <si>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</si>
  <si>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</si>
  <si>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</si>
  <si>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</si>
  <si>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</si>
  <si>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</si>
  <si>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</si>
  <si>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</si>
  <si>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</si>
  <si>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</si>
  <si>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</si>
  <si>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</si>
  <si>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</si>
  <si>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</si>
  <si>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</si>
  <si>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</si>
  <si>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</si>
  <si>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</si>
  <si>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</si>
  <si>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</si>
  <si>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</si>
  <si>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</si>
  <si>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</si>
  <si>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</si>
  <si>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</si>
  <si>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</si>
  <si>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</si>
  <si>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</si>
  <si>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</si>
  <si>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</si>
  <si>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</si>
  <si>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</si>
  <si>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</si>
  <si>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</si>
  <si>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</si>
  <si>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</si>
  <si>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</si>
  <si>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</si>
  <si>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</si>
  <si>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</si>
  <si>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</si>
  <si>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</si>
  <si>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</si>
  <si>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</si>
  <si>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</si>
  <si>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</si>
  <si>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</si>
  <si>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</si>
  <si>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</si>
  <si>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</si>
  <si>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</si>
  <si>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</si>
  <si>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</si>
  <si>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</si>
  <si>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</si>
  <si>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</si>
  <si>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</si>
  <si>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</si>
  <si>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</si>
  <si>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</si>
  <si>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</si>
  <si>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</si>
  <si>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</si>
  <si>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</si>
  <si>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</si>
  <si>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</si>
  <si>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</si>
  <si>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</si>
  <si>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</si>
  <si>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</si>
  <si>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</si>
  <si>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</si>
  <si>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</si>
  <si>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</si>
  <si>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</si>
  <si>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</si>
  <si>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</si>
  <si>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</si>
  <si>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</si>
  <si>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</si>
  <si>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</si>
  <si>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</si>
  <si>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</si>
  <si>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</si>
  <si>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</si>
  <si>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</si>
  <si>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</si>
  <si>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</si>
  <si>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</si>
  <si>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</si>
  <si>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</si>
  <si>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</si>
  <si>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</si>
  <si>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</si>
  <si>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</si>
  <si>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</si>
  <si>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</si>
  <si>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</si>
  <si>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</si>
  <si>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</si>
  <si>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</si>
  <si>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</si>
  <si>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</si>
  <si>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</si>
  <si>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</si>
  <si>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</si>
  <si>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</si>
  <si>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</si>
  <si>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</si>
  <si>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</si>
  <si>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</si>
  <si>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</si>
  <si>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</si>
  <si>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</si>
  <si>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</si>
  <si>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</si>
  <si>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</si>
  <si>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</si>
  <si>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</si>
  <si>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</si>
  <si>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</si>
  <si>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</si>
  <si>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</si>
  <si>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</si>
  <si>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</si>
  <si>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</si>
  <si>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</si>
  <si>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</si>
  <si>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</si>
  <si>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</si>
  <si>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</si>
  <si>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</si>
  <si>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</si>
  <si>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</si>
  <si>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</si>
  <si>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</si>
  <si>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</si>
  <si>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</si>
  <si>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</si>
  <si>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</si>
  <si>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</si>
  <si>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</si>
  <si>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</si>
  <si>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</si>
  <si>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</si>
  <si>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</si>
  <si>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</si>
  <si>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</si>
  <si>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</si>
  <si>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</si>
  <si>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</si>
  <si>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</si>
  <si>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</si>
  <si>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</si>
  <si>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</si>
  <si>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</si>
  <si>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</si>
  <si>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</si>
  <si>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</si>
  <si>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</si>
  <si>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</si>
  <si>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</si>
  <si>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</si>
  <si>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</si>
  <si>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</si>
  <si>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</si>
  <si>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</si>
  <si>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</si>
  <si>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</si>
  <si>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</si>
  <si>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</si>
  <si>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</si>
  <si>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</si>
  <si>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</si>
  <si>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</si>
  <si>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</si>
  <si>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</si>
  <si>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</si>
  <si>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</si>
  <si>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</si>
  <si>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</si>
  <si>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</si>
  <si>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</si>
  <si>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</si>
  <si>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</si>
  <si>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</si>
  <si>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</si>
  <si>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</si>
  <si>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</si>
  <si>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</si>
  <si>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</si>
  <si>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</si>
  <si>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</si>
  <si>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</si>
  <si>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</si>
  <si>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</si>
  <si>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</si>
  <si>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</si>
  <si>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</si>
  <si>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</si>
  <si>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</si>
  <si>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</si>
  <si>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</si>
  <si>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</si>
  <si>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</si>
  <si>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</si>
  <si>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</si>
  <si>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</si>
  <si>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</si>
  <si>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</si>
  <si>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</si>
  <si>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</si>
  <si>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</si>
  <si>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</si>
  <si>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</si>
  <si>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</si>
  <si>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</si>
  <si>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</si>
  <si>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</si>
  <si>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</si>
  <si>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</si>
  <si>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</si>
  <si>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</si>
  <si>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</si>
  <si>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</si>
  <si>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</si>
  <si>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</si>
  <si>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</si>
  <si>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</si>
  <si>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</si>
  <si>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</si>
  <si>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</si>
  <si>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</si>
  <si>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</si>
  <si>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</si>
  <si>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</si>
  <si>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</si>
  <si>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</si>
  <si>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</si>
  <si>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</si>
  <si>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</si>
  <si>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</si>
  <si>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</si>
  <si>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</si>
  <si>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</si>
  <si>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</si>
  <si>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</si>
  <si>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</si>
  <si>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</si>
  <si>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</si>
  <si>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</si>
  <si>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</si>
  <si>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</si>
  <si>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</si>
  <si>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</si>
  <si>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</si>
  <si>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</si>
  <si>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</si>
  <si>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</si>
  <si>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</si>
  <si>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</si>
  <si>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</si>
  <si>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</si>
  <si>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</si>
  <si>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</si>
  <si>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</si>
  <si>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</si>
  <si>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</si>
  <si>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</si>
  <si>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</si>
  <si>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</si>
  <si>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</si>
  <si>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</si>
  <si>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</si>
  <si>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</si>
  <si>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</si>
  <si>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</si>
  <si>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</si>
  <si>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</si>
  <si>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</si>
  <si>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</si>
  <si>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</si>
  <si>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</si>
  <si>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</si>
  <si>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</si>
  <si>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</si>
  <si>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</si>
  <si>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</si>
  <si>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</si>
  <si>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</si>
  <si>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</si>
  <si>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</si>
  <si>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</si>
  <si>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</si>
  <si>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</si>
  <si>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</si>
  <si>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</si>
  <si>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</si>
  <si>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</si>
  <si>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</si>
  <si>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</si>
  <si>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</si>
  <si>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</si>
  <si>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</si>
  <si>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</si>
  <si>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</si>
  <si>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</si>
  <si>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</si>
  <si>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</si>
  <si>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</si>
  <si>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</si>
  <si>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</si>
  <si>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</si>
  <si>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</si>
  <si>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</si>
  <si>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</si>
  <si>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</si>
  <si>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</si>
  <si>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</si>
  <si>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</si>
  <si>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</si>
  <si>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</si>
  <si>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</si>
  <si>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</si>
  <si>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</si>
  <si>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</si>
  <si>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</si>
  <si>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</si>
  <si>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</si>
  <si>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</si>
  <si>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</si>
  <si>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</si>
  <si>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</si>
  <si>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</si>
  <si>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</si>
  <si>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</si>
  <si>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</si>
  <si>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</si>
  <si>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</si>
  <si>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</si>
  <si>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</si>
  <si>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</si>
  <si>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</si>
  <si>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</si>
  <si>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</si>
  <si>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</si>
  <si>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</si>
  <si>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</si>
  <si>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</si>
  <si>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</si>
  <si>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</si>
  <si>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</si>
  <si>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</si>
  <si>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</si>
  <si>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</si>
  <si>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</si>
  <si>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</si>
  <si>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</si>
  <si>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</si>
  <si>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</si>
  <si>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</si>
  <si>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</si>
  <si>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</si>
  <si>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</si>
  <si>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</si>
  <si>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</si>
  <si>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</si>
  <si>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</si>
  <si>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</si>
  <si>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</si>
  <si>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</si>
  <si>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</si>
  <si>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</si>
  <si>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</si>
  <si>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</si>
  <si>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</si>
  <si>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</si>
  <si>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</si>
  <si>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</si>
  <si>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</si>
  <si>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</si>
  <si>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</si>
  <si>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</si>
  <si>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</si>
  <si>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</si>
  <si>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</si>
  <si>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</si>
  <si>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</si>
  <si>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</si>
  <si>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</si>
  <si>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</si>
  <si>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</si>
  <si>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</si>
  <si>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</si>
  <si>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</si>
  <si>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</si>
  <si>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</si>
  <si>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</si>
  <si>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</si>
  <si>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</si>
  <si>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</si>
  <si>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</si>
  <si>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</si>
  <si>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</si>
  <si>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</si>
  <si>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</si>
  <si>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</si>
  <si>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</si>
  <si>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</si>
  <si>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</si>
  <si>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</si>
  <si>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</si>
  <si>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</si>
  <si>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</si>
  <si>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</si>
  <si>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</si>
  <si>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</si>
  <si>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</si>
  <si>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</si>
  <si>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</si>
  <si>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</si>
  <si>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</si>
  <si>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</si>
  <si>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</si>
  <si>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</si>
  <si>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</si>
  <si>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</si>
  <si>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</si>
  <si>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</si>
  <si>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</si>
  <si>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</si>
  <si>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</si>
  <si>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</si>
  <si>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</si>
  <si>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</si>
  <si>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</si>
  <si>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</si>
  <si>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</si>
  <si>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</si>
  <si>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</si>
  <si>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</si>
  <si>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</si>
  <si>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</si>
  <si>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</si>
  <si>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</si>
  <si>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</si>
  <si>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</si>
  <si>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</si>
  <si>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</si>
  <si>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</si>
  <si>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</si>
  <si>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</si>
  <si>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</si>
  <si>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</si>
  <si>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</si>
  <si>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</si>
  <si>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</si>
  <si>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</si>
  <si>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</si>
  <si>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</si>
  <si>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</si>
  <si>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</si>
  <si>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</si>
  <si>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</si>
  <si>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</si>
  <si>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</si>
  <si>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</si>
  <si>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</si>
  <si>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</si>
  <si>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</si>
  <si>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</si>
  <si>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</si>
  <si>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</si>
  <si>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</si>
  <si>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</si>
  <si>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</si>
  <si>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</si>
  <si>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</si>
  <si>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</si>
  <si>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</si>
  <si>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</si>
  <si>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</si>
  <si>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</si>
  <si>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</si>
  <si>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</si>
  <si>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</si>
  <si>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</si>
  <si>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</si>
  <si>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</si>
  <si>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</si>
  <si>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</si>
  <si>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</si>
  <si>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</si>
  <si>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</si>
  <si>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</si>
  <si>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</si>
  <si>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</si>
  <si>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</si>
  <si>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</si>
  <si>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</si>
  <si>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</si>
  <si>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</si>
  <si>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</si>
  <si>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</si>
  <si>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</si>
  <si>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</si>
  <si>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</si>
  <si>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</si>
  <si>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</si>
  <si>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</si>
  <si>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</si>
  <si>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</si>
  <si>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</si>
  <si>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</si>
  <si>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</si>
  <si>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</si>
  <si>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</si>
  <si>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</si>
  <si>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</si>
  <si>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</si>
  <si>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</si>
  <si>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</si>
  <si>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</si>
  <si>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</si>
  <si>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</si>
  <si>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</si>
  <si>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</si>
  <si>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</si>
  <si>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</si>
  <si>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</si>
  <si>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</si>
  <si>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</si>
  <si>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</si>
  <si>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</si>
  <si>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</si>
  <si>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</si>
  <si>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</si>
  <si>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</si>
  <si>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</si>
  <si>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</si>
  <si>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</si>
  <si>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</si>
  <si>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</si>
  <si>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</si>
  <si>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</si>
  <si>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</si>
  <si>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</si>
  <si>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</si>
  <si>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</si>
  <si>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</si>
  <si>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</si>
  <si>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</si>
  <si>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</si>
  <si>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</si>
  <si>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</si>
  <si>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</si>
  <si>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</si>
  <si>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</si>
  <si>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</si>
  <si>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</si>
  <si>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</si>
  <si>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</si>
  <si>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</si>
  <si>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</si>
  <si>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</si>
  <si>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</si>
  <si>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</si>
  <si>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</si>
  <si>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</si>
  <si>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</si>
  <si>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</si>
  <si>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</si>
  <si>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</si>
  <si>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</si>
  <si>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</si>
  <si>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</si>
  <si>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</si>
  <si>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</si>
  <si>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</si>
  <si>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</si>
  <si>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</si>
  <si>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</si>
  <si>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</si>
  <si>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</si>
  <si>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</si>
  <si>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</si>
  <si>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</si>
  <si>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</si>
  <si>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</si>
  <si>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</si>
  <si>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</si>
  <si>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</si>
  <si>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</si>
  <si>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</si>
  <si>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</si>
  <si>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</si>
  <si>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</si>
  <si>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</si>
  <si>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</si>
  <si>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</si>
  <si>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</si>
  <si>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</si>
  <si>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</si>
  <si>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</si>
  <si>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</si>
  <si>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</si>
  <si>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</si>
  <si>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</si>
  <si>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</si>
  <si>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</si>
  <si>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</si>
  <si>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</si>
  <si>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</si>
  <si>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</si>
  <si>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</si>
  <si>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</si>
  <si>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</si>
  <si>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</si>
  <si>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</si>
  <si>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</si>
  <si>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</si>
  <si>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</si>
  <si>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</si>
  <si>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</si>
  <si>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</si>
  <si>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</si>
  <si>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</si>
  <si>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</si>
  <si>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</si>
  <si>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</si>
  <si>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</si>
  <si>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</si>
  <si>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</si>
  <si>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</si>
  <si>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</si>
  <si>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</si>
  <si>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</si>
  <si>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</si>
  <si>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</si>
  <si>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</si>
  <si>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</si>
  <si>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</si>
  <si>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</si>
  <si>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</si>
  <si>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</si>
  <si>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</si>
  <si>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</si>
  <si>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</si>
  <si>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</si>
  <si>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</si>
  <si>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</si>
  <si>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</si>
  <si>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</si>
  <si>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</si>
  <si>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</si>
  <si>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</si>
  <si>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</si>
  <si>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</si>
  <si>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</si>
  <si>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</si>
  <si>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</si>
  <si>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</si>
  <si>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</si>
  <si>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</si>
  <si>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</si>
  <si>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</si>
  <si>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</si>
  <si>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</si>
  <si>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</si>
  <si>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</si>
  <si>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</si>
  <si>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</si>
  <si>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</si>
  <si>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</si>
  <si>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</si>
  <si>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</si>
  <si>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</si>
  <si>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</si>
  <si>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</si>
  <si>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</si>
  <si>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</si>
  <si>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</si>
  <si>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</si>
  <si>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</si>
  <si>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</si>
  <si>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</si>
  <si>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</si>
  <si>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</si>
  <si>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</si>
  <si>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</si>
  <si>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</si>
  <si>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</si>
  <si>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</si>
  <si>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</si>
  <si>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</si>
  <si>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</si>
  <si>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</si>
  <si>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</si>
  <si>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</si>
  <si>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</si>
  <si>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</si>
  <si>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</si>
  <si>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</si>
  <si>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</si>
  <si>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</si>
  <si>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</si>
  <si>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</si>
  <si>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</si>
  <si>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</si>
  <si>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</si>
  <si>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</si>
  <si>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</si>
  <si>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</si>
  <si>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</si>
  <si>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</si>
  <si>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</si>
  <si>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</si>
  <si>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</si>
  <si>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</si>
  <si>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</si>
  <si>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</si>
  <si>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</si>
  <si>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</si>
  <si>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</si>
  <si>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</si>
  <si>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</si>
  <si>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</si>
  <si>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</si>
  <si>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</si>
  <si>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</si>
  <si>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</si>
  <si>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</si>
  <si>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</si>
  <si>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</si>
  <si>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</si>
  <si>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</si>
  <si>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</si>
  <si>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</si>
  <si>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</si>
  <si>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</si>
  <si>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</si>
  <si>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</si>
  <si>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</si>
  <si>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</si>
  <si>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</si>
  <si>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</si>
  <si>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</si>
  <si>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</si>
  <si>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</si>
  <si>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</si>
  <si>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</si>
  <si>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</si>
  <si>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</si>
  <si>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</si>
  <si>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</si>
  <si>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</si>
  <si>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</si>
  <si>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</si>
  <si>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</si>
  <si>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</si>
  <si>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</si>
  <si>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</si>
  <si>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</si>
  <si>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</si>
  <si>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</si>
  <si>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</si>
  <si>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</si>
  <si>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</si>
  <si>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</si>
  <si>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</si>
  <si>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</si>
  <si>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</si>
  <si>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</si>
  <si>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</si>
  <si>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</si>
  <si>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</si>
  <si>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</si>
  <si>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</si>
  <si>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</si>
  <si>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</si>
  <si>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</si>
  <si>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</si>
  <si>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</si>
  <si>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</si>
  <si>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</si>
  <si>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</si>
  <si>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</si>
  <si>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</si>
  <si>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</si>
  <si>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</si>
  <si>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</si>
  <si>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</si>
  <si>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</si>
  <si>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</si>
  <si>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</si>
  <si>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</si>
  <si>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</si>
  <si>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</si>
  <si>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</si>
  <si>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</si>
  <si>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</si>
  <si>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</si>
  <si>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</si>
  <si>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</si>
  <si>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</si>
  <si>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</si>
  <si>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</si>
  <si>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</si>
  <si>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</si>
  <si>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</si>
  <si>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</si>
  <si>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</si>
  <si>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</si>
  <si>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</si>
  <si>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</si>
  <si>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</si>
  <si>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</si>
  <si>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</si>
  <si>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</si>
  <si>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</si>
  <si>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</si>
  <si>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</si>
  <si>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</si>
  <si>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</si>
  <si>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</si>
  <si>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</si>
  <si>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</si>
  <si>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</si>
  <si>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</si>
  <si>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</si>
  <si>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</si>
  <si>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</si>
  <si>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</si>
  <si>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</si>
  <si>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</si>
  <si>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</si>
  <si>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</si>
  <si>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</si>
  <si>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</si>
  <si>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</si>
  <si>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</si>
  <si>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</si>
  <si>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</si>
  <si>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</si>
  <si>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</si>
  <si>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</si>
  <si>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</si>
  <si>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</si>
  <si>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</si>
  <si>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</si>
  <si>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</si>
  <si>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</si>
  <si>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</si>
  <si>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</si>
  <si>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</si>
  <si>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</si>
  <si>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</si>
  <si>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</si>
  <si>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</si>
  <si>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</si>
  <si>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</si>
  <si>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</si>
  <si>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</si>
  <si>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</si>
  <si>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</si>
  <si>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</si>
  <si>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</si>
  <si>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</si>
  <si>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</si>
  <si>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</si>
  <si>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</si>
  <si>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</si>
  <si>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</si>
  <si>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</si>
  <si>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</si>
  <si>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</si>
  <si>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</si>
  <si>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</si>
  <si>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</si>
  <si>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</si>
  <si>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</si>
  <si>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</si>
  <si>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</si>
  <si>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</si>
  <si>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</si>
  <si>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</si>
  <si>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</si>
  <si>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</si>
  <si>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</si>
  <si>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</si>
  <si>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</si>
  <si>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</si>
  <si>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</si>
  <si>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</si>
  <si>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</si>
  <si>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</si>
  <si>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</si>
  <si>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</si>
  <si>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</si>
  <si>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</si>
  <si>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</si>
  <si>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</si>
  <si>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</si>
  <si>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</si>
  <si>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</si>
  <si>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</si>
  <si>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</si>
  <si>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</si>
  <si>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</si>
  <si>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</si>
  <si>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</si>
  <si>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</si>
  <si>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</si>
  <si>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</si>
  <si>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</si>
  <si>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</si>
  <si>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</si>
  <si>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</si>
  <si>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</si>
  <si>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</si>
  <si>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</si>
  <si>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</si>
  <si>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</si>
  <si>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</si>
  <si>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</si>
  <si>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</si>
  <si>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</si>
  <si>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</si>
  <si>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</si>
  <si>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</si>
  <si>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</si>
  <si>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</si>
  <si>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</si>
  <si>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</si>
  <si>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</si>
  <si>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</si>
  <si>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</si>
  <si>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</si>
  <si>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</si>
  <si>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</si>
  <si>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</si>
  <si>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</si>
  <si>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</si>
  <si>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</si>
  <si>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</si>
  <si>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</si>
  <si>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</si>
  <si>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</si>
  <si>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</si>
  <si>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</si>
  <si>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</si>
  <si>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</si>
  <si>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</si>
  <si>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</si>
  <si>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</si>
  <si>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</si>
  <si>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</si>
  <si>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</si>
  <si>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</si>
  <si>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</si>
  <si>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</si>
  <si>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</si>
  <si>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</si>
  <si>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</si>
  <si>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</si>
  <si>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</si>
  <si>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</si>
  <si>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</si>
  <si>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</si>
  <si>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</si>
  <si>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</si>
  <si>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</si>
  <si>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</si>
  <si>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</si>
  <si>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</si>
  <si>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</si>
  <si>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</si>
  <si>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</si>
  <si>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</si>
  <si>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</si>
  <si>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</si>
  <si>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</si>
  <si>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</si>
  <si>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</si>
  <si>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</si>
  <si>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</si>
  <si>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</si>
  <si>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</si>
  <si>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</si>
  <si>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</si>
  <si>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</si>
  <si>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</si>
  <si>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</si>
  <si>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</si>
  <si>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</si>
  <si>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</si>
  <si>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</si>
  <si>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</si>
  <si>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</si>
  <si>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</si>
  <si>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</si>
  <si>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</si>
  <si>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</si>
  <si>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</si>
  <si>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</si>
  <si>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</si>
  <si>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</si>
  <si>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</si>
  <si>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</si>
  <si>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</si>
  <si>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</si>
  <si>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</si>
  <si>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</si>
  <si>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</si>
  <si>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</si>
  <si>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</si>
  <si>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</si>
  <si>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</si>
  <si>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</si>
  <si>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</si>
  <si>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</si>
  <si>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</si>
  <si>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</si>
  <si>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</si>
  <si>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</si>
  <si>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</si>
  <si>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</si>
  <si>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</si>
  <si>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</si>
  <si>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</si>
  <si>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</si>
  <si>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</si>
  <si>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</si>
  <si>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</si>
  <si>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</si>
  <si>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</si>
  <si>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</si>
  <si>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</si>
  <si>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</si>
  <si>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</si>
  <si>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</si>
  <si>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</si>
  <si>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</si>
  <si>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</si>
  <si>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</si>
  <si>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</si>
  <si>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</si>
  <si>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</si>
  <si>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</si>
  <si>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</si>
  <si>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</si>
  <si>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</si>
  <si>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</si>
  <si>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</si>
  <si>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</si>
  <si>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</si>
  <si>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</si>
  <si>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</si>
  <si>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</si>
  <si>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</si>
  <si>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</si>
  <si>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</si>
  <si>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</si>
  <si>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</si>
  <si>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</si>
  <si>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</si>
  <si>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</si>
  <si>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</si>
  <si>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</si>
  <si>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</si>
  <si>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</si>
  <si>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</si>
  <si>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</si>
  <si>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</si>
  <si>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</si>
  <si>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</si>
  <si>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</si>
  <si>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</si>
  <si>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</si>
  <si>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</si>
  <si>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</si>
  <si>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</si>
  <si>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</si>
  <si>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</si>
  <si>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</si>
  <si>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</si>
  <si>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</si>
  <si>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</si>
  <si>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</si>
  <si>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</si>
  <si>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</si>
  <si>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</si>
  <si>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</si>
  <si>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</si>
  <si>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</si>
  <si>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</si>
  <si>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</si>
  <si>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</si>
  <si>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</si>
  <si>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</si>
  <si>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</si>
  <si>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</si>
  <si>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</si>
  <si>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</si>
  <si>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</si>
  <si>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</si>
  <si>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</si>
  <si>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</si>
  <si>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</si>
  <si>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</si>
  <si>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</si>
  <si>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</si>
  <si>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</si>
  <si>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</si>
  <si>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</si>
  <si>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</si>
  <si>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</si>
  <si>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</si>
  <si>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</si>
  <si>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</si>
  <si>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</si>
  <si>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</si>
  <si>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</si>
  <si>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</si>
  <si>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</si>
  <si>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</si>
  <si>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</si>
  <si>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</si>
  <si>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</si>
  <si>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</si>
  <si>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</si>
  <si>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</si>
  <si>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</si>
  <si>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</si>
  <si>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</si>
  <si>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</si>
  <si>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</si>
  <si>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</si>
  <si>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</si>
  <si>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</si>
  <si>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</si>
  <si>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</si>
  <si>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</si>
  <si>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</si>
  <si>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</si>
  <si>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</si>
  <si>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</si>
  <si>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</si>
  <si>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</si>
  <si>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</si>
  <si>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</si>
  <si>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</si>
  <si>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</si>
  <si>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</si>
  <si>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</si>
  <si>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</si>
  <si>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</si>
  <si>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</si>
  <si>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</si>
  <si>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</si>
  <si>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</si>
  <si>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</si>
  <si>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</si>
  <si>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</si>
  <si>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</si>
  <si>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</si>
  <si>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</si>
  <si>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</si>
  <si>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</si>
  <si>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</si>
  <si>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</si>
  <si>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</si>
  <si>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</si>
  <si>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</si>
  <si>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</si>
  <si>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</si>
  <si>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</si>
  <si>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</si>
  <si>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</si>
  <si>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</si>
  <si>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</si>
  <si>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</si>
  <si>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</si>
  <si>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</si>
  <si>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</si>
  <si>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</si>
  <si>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</si>
  <si>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</si>
  <si>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</si>
  <si>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</si>
  <si>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</si>
  <si>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</si>
  <si>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</si>
  <si>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</si>
  <si>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</si>
  <si>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</si>
  <si>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</si>
  <si>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</si>
  <si>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</si>
  <si>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</si>
  <si>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</si>
  <si>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</si>
  <si>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</si>
  <si>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</si>
  <si>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</si>
  <si>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</si>
  <si>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</si>
  <si>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</si>
  <si>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</si>
  <si>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</si>
  <si>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</si>
  <si>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</si>
  <si>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</si>
  <si>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</si>
  <si>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</si>
  <si>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</si>
  <si>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</si>
  <si>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</si>
  <si>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</si>
  <si>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</si>
  <si>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</si>
  <si>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</si>
  <si>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</si>
  <si>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</si>
  <si>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</si>
  <si>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</si>
  <si>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</si>
  <si>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</si>
  <si>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</si>
  <si>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</si>
  <si>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</si>
  <si>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</si>
  <si>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</si>
  <si>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</si>
  <si>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</si>
  <si>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</si>
  <si>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</si>
  <si>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</si>
  <si>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</si>
  <si>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</si>
  <si>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</si>
  <si>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</si>
  <si>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</si>
  <si>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</si>
  <si>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</si>
  <si>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</si>
  <si>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</si>
  <si>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</si>
  <si>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</si>
  <si>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</si>
  <si>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</si>
  <si>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</si>
  <si>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</si>
  <si>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</si>
  <si>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</si>
  <si>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</si>
  <si>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</si>
  <si>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</si>
  <si>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</si>
  <si>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</si>
  <si>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</si>
  <si>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</si>
  <si>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</si>
  <si>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</si>
  <si>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</si>
  <si>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</si>
  <si>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</si>
  <si>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</si>
  <si>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</si>
  <si>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</si>
  <si>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</si>
  <si>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</si>
  <si>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</si>
  <si>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</si>
  <si>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</si>
  <si>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</si>
  <si>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</si>
  <si>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</si>
  <si>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</si>
  <si>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</si>
  <si>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</si>
  <si>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</si>
  <si>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</si>
  <si>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</si>
  <si>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</si>
  <si>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</si>
  <si>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</si>
  <si>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</si>
  <si>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</si>
  <si>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</si>
  <si>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</si>
  <si>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</si>
  <si>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</si>
  <si>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</si>
  <si>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</si>
  <si>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</si>
  <si>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</si>
  <si>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</si>
  <si>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</si>
  <si>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</si>
  <si>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</si>
  <si>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</si>
  <si>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</si>
  <si>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</si>
  <si>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</si>
  <si>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</si>
  <si>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</si>
  <si>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</si>
  <si>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</si>
  <si>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</si>
  <si>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</si>
  <si>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</si>
  <si>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</si>
  <si>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</si>
  <si>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</si>
  <si>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</si>
  <si>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</si>
  <si>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</si>
  <si>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</si>
  <si>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</si>
  <si>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</si>
  <si>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</si>
  <si>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</si>
  <si>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</si>
  <si>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</si>
  <si>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</si>
  <si>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</si>
  <si>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</si>
  <si>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</si>
  <si>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</si>
  <si>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</si>
  <si>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</si>
  <si>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</si>
  <si>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</si>
  <si>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</si>
  <si>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</si>
  <si>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</si>
  <si>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</si>
  <si>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</si>
  <si>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</si>
  <si>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</si>
  <si>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</si>
  <si>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</si>
  <si>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</si>
  <si>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</si>
  <si>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</si>
  <si>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</si>
  <si>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</si>
  <si>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</si>
  <si>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</si>
  <si>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</si>
  <si>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</si>
  <si>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</si>
  <si>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</si>
  <si>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</si>
  <si>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</si>
  <si>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</si>
  <si>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</si>
  <si>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</si>
  <si>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</si>
  <si>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</si>
  <si>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</si>
  <si>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</si>
  <si>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</si>
  <si>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</si>
  <si>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</si>
  <si>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</si>
  <si>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</si>
  <si>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</si>
  <si>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</si>
  <si>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</si>
  <si>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</si>
  <si>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</si>
  <si>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</si>
  <si>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</si>
  <si>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</si>
  <si>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</si>
  <si>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</si>
  <si>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</si>
  <si>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</si>
  <si>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</si>
  <si>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</si>
  <si>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</si>
  <si>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</si>
  <si>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</si>
  <si>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</si>
  <si>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</si>
  <si>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</si>
  <si>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</si>
  <si>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</si>
  <si>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</si>
  <si>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</si>
  <si>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</si>
  <si>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</si>
  <si>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</si>
  <si>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</si>
  <si>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</si>
  <si>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</si>
  <si>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</si>
  <si>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</si>
  <si>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</si>
  <si>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</si>
  <si>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</si>
  <si>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</si>
  <si>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</si>
  <si>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</si>
  <si>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</si>
  <si>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</si>
  <si>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</si>
  <si>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</si>
  <si>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</si>
  <si>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</si>
  <si>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</si>
  <si>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</si>
  <si>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</si>
  <si>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</si>
  <si>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</si>
  <si>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</si>
  <si>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</si>
  <si>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</si>
  <si>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</si>
  <si>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</si>
  <si>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</si>
  <si>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</si>
  <si>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</si>
  <si>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</si>
  <si>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</si>
  <si>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</si>
  <si>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</si>
  <si>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</si>
  <si>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</si>
  <si>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</si>
  <si>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</si>
  <si>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</si>
  <si>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</si>
  <si>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</si>
  <si>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</si>
  <si>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</si>
  <si>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</si>
  <si>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</si>
  <si>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</si>
  <si>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</si>
  <si>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</si>
  <si>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</si>
  <si>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</si>
  <si>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</si>
  <si>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</si>
  <si>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</si>
  <si>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</si>
  <si>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</si>
  <si>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</si>
  <si>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</si>
  <si>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</si>
  <si>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</si>
  <si>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</si>
  <si>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</si>
  <si>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</si>
  <si>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</si>
  <si>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</si>
  <si>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</si>
  <si>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</si>
  <si>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</si>
  <si>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</si>
  <si>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</si>
  <si>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</si>
  <si>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</si>
  <si>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</si>
  <si>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</si>
  <si>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</si>
  <si>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</si>
  <si>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</si>
  <si>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</si>
  <si>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</si>
  <si>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</si>
  <si>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</si>
  <si>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</si>
  <si>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</si>
  <si>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</si>
  <si>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</si>
  <si>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</si>
  <si>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</si>
  <si>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</si>
  <si>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</si>
  <si>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</si>
  <si>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</si>
  <si>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</si>
  <si>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</si>
  <si>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</si>
  <si>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</si>
  <si>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</si>
  <si>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</si>
  <si>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</si>
  <si>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</si>
  <si>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</si>
  <si>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</si>
  <si>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</si>
  <si>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</si>
  <si>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</si>
  <si>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</si>
  <si>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</si>
  <si>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</si>
  <si>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</si>
  <si>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</si>
  <si>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</si>
  <si>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</si>
  <si>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</si>
  <si>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</si>
  <si>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</si>
  <si>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</si>
  <si>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</si>
  <si>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</si>
  <si>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</si>
  <si>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</si>
  <si>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</si>
  <si>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</si>
  <si>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</si>
  <si>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</si>
  <si>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</si>
  <si>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</si>
  <si>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</si>
  <si>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</si>
  <si>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</si>
  <si>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</si>
  <si>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</si>
  <si>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</si>
  <si>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</si>
  <si>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</si>
  <si>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</si>
  <si>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</si>
  <si>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</si>
  <si>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</si>
  <si>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</si>
  <si>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</si>
  <si>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</si>
  <si>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</si>
  <si>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</si>
  <si>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</si>
  <si>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</si>
  <si>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</si>
  <si>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</si>
  <si>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</si>
  <si>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</si>
  <si>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</si>
  <si>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</si>
  <si>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</si>
  <si>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</si>
  <si>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</si>
  <si>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</si>
  <si>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</si>
  <si>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</si>
  <si>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</si>
  <si>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</si>
  <si>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</si>
  <si>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</si>
  <si>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</si>
  <si>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</si>
  <si>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</si>
  <si>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</si>
  <si>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</si>
  <si>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</si>
  <si>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</si>
  <si>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</si>
  <si>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</si>
  <si>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</si>
  <si>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</si>
  <si>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</si>
  <si>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</si>
  <si>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</si>
  <si>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</si>
  <si>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</si>
  <si>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</si>
  <si>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</si>
  <si>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</si>
  <si>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</si>
  <si>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</si>
  <si>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</si>
  <si>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</si>
  <si>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</si>
  <si>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</si>
  <si>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</si>
  <si>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</si>
  <si>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</si>
  <si>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</si>
  <si>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</si>
  <si>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</si>
  <si>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</si>
  <si>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</si>
  <si>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</si>
  <si>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</si>
  <si>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</si>
  <si>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</si>
  <si>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</si>
  <si>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</si>
  <si>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</si>
  <si>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</si>
  <si>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</si>
  <si>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</si>
  <si>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</si>
  <si>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</si>
  <si>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</si>
  <si>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</si>
  <si>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</si>
  <si>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</si>
  <si>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</si>
  <si>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</si>
  <si>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</si>
  <si>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</si>
  <si>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</si>
  <si>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</si>
  <si>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</si>
  <si>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</si>
  <si>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</si>
  <si>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</si>
  <si>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</si>
  <si>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</si>
  <si>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</si>
  <si>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</si>
  <si>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</si>
  <si>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</si>
  <si>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</si>
  <si>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</si>
  <si>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</si>
  <si>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</si>
  <si>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</si>
  <si>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</si>
  <si>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</si>
  <si>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</si>
  <si>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</si>
  <si>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</si>
  <si>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</si>
  <si>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</si>
  <si>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</si>
  <si>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</si>
  <si>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</si>
  <si>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</si>
  <si>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</si>
  <si>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</si>
  <si>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</si>
  <si>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</si>
  <si>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</si>
  <si>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</si>
  <si>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</si>
  <si>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</si>
  <si>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</si>
  <si>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</si>
  <si>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</si>
  <si>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</si>
  <si>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</si>
  <si>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</si>
  <si>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</si>
  <si>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</si>
  <si>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</si>
  <si>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</si>
  <si>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</si>
  <si>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</si>
  <si>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</si>
  <si>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</si>
  <si>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</si>
  <si>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</si>
  <si>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</si>
  <si>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</si>
  <si>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</si>
  <si>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</si>
  <si>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</si>
  <si>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</si>
  <si>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</si>
  <si>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</si>
  <si>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</si>
  <si>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</si>
  <si>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</si>
  <si>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</si>
  <si>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</si>
  <si>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</si>
  <si>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</si>
  <si>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</si>
  <si>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</si>
  <si>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</si>
  <si>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</si>
  <si>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</si>
  <si>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</si>
  <si>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</si>
  <si>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</si>
  <si>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</si>
  <si>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</si>
  <si>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</si>
  <si>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</si>
  <si>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</si>
  <si>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</si>
  <si>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</si>
  <si>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</si>
  <si>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</si>
  <si>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</si>
  <si>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</si>
  <si>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</si>
  <si>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</si>
  <si>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</si>
  <si>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</si>
  <si>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</si>
  <si>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</si>
  <si>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</si>
  <si>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</si>
  <si>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</si>
  <si>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</si>
  <si>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</si>
  <si>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</si>
  <si>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</si>
  <si>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</si>
  <si>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</si>
  <si>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</si>
  <si>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</si>
  <si>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</si>
  <si>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</si>
  <si>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</si>
  <si>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</si>
  <si>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</si>
  <si>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</si>
  <si>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</si>
  <si>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</si>
  <si>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</si>
  <si>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</si>
  <si>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</si>
  <si>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</si>
  <si>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</si>
  <si>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</si>
  <si>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</si>
  <si>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</si>
  <si>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</si>
  <si>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</si>
  <si>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</si>
  <si>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</si>
  <si>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</si>
  <si>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</si>
  <si>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</si>
  <si>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</si>
  <si>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</si>
  <si>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</si>
  <si>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</si>
  <si>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</si>
  <si>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</si>
  <si>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</si>
  <si>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</si>
  <si>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</si>
  <si>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</si>
  <si>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</si>
  <si>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</si>
  <si>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</si>
  <si>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</si>
  <si>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</si>
  <si>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</si>
  <si>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</si>
  <si>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</si>
  <si>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</si>
  <si>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</si>
  <si>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</si>
  <si>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</si>
  <si>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</si>
  <si>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</si>
  <si>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</si>
  <si>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</si>
  <si>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</si>
  <si>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</si>
  <si>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</si>
  <si>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</si>
  <si>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</si>
  <si>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</si>
  <si>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</si>
  <si>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</si>
  <si>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</si>
  <si>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</si>
  <si>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</si>
  <si>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</si>
  <si>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</si>
  <si>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</si>
  <si>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</si>
  <si>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</si>
  <si>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</si>
  <si>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</si>
  <si>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</si>
  <si>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</si>
  <si>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</si>
  <si>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</si>
  <si>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</si>
  <si>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</si>
  <si>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</si>
  <si>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</si>
  <si>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</si>
  <si>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</si>
  <si>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</si>
  <si>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</si>
  <si>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</si>
  <si>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</si>
  <si>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</si>
  <si>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</si>
  <si>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</si>
  <si>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</si>
  <si>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</si>
  <si>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</si>
  <si>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</si>
  <si>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</si>
  <si>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</si>
  <si>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</si>
  <si>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</si>
  <si>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</si>
  <si>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</si>
  <si>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</si>
  <si>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</si>
  <si>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</si>
  <si>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</si>
  <si>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</si>
  <si>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</si>
  <si>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</si>
  <si>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</si>
  <si>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</si>
  <si>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</si>
  <si>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</si>
  <si>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</si>
  <si>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</si>
  <si>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</si>
  <si>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</si>
  <si>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</si>
  <si>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</si>
  <si>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</si>
  <si>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</si>
  <si>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</si>
  <si>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</si>
  <si>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</si>
  <si>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</si>
  <si>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</si>
  <si>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</si>
  <si>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</si>
  <si>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</si>
  <si>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</si>
  <si>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</si>
  <si>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</si>
  <si>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</si>
  <si>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</si>
  <si>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</si>
  <si>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</si>
  <si>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</si>
  <si>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</si>
  <si>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</si>
  <si>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</si>
  <si>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 xml:space="preserve">Based on the information from our suppliers and according to our present knowledge; </t>
  </si>
  <si>
    <t>https://www.murrelektronik.com/downloads/further-documents/environmental-policy-and-principles/</t>
  </si>
  <si>
    <t>Our policy requires  that minerals are sourced from non-conflict sources, respectively mines and smelters where no serious ethical and/or environmental concerns existing , or to deliver such materials. It is part of the general purchase terms and conditions, delivery contracts and Code of Conduct.</t>
  </si>
  <si>
    <t>The RMI reportig template is preferred, but we also accept supplier declaration with relevant information of source of material</t>
  </si>
  <si>
    <t xml:space="preserve">All information submitted from our suppliers is verified with regards to product compliance </t>
  </si>
  <si>
    <t>Murrelektronik AG</t>
  </si>
  <si>
    <t>48-184-6608</t>
  </si>
  <si>
    <t>Hardmorgenweg 19, 8222 Beringen, SWITZERLAND</t>
  </si>
  <si>
    <t>Stephanie Alannah Imhof</t>
  </si>
  <si>
    <t>stephanie-alannah.imhof@murrelektronik.ch</t>
  </si>
  <si>
    <t>+41526872731</t>
  </si>
  <si>
    <t>Armin Fischer</t>
  </si>
  <si>
    <t>CEO</t>
  </si>
  <si>
    <t>armin.fischer@murrelektronik.ch</t>
  </si>
  <si>
    <t>+41526872701</t>
  </si>
  <si>
    <t>D-U-N-S®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</si>
</sst>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16">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u/>
      <sz val="10"/>
      <color theme="10"/>
      <name val="Verdan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30">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5" fillId="0" borderId="0" applyNumberFormat="0" applyFill="0" applyBorder="0" applyAlignment="0" applyProtection="0"/>
  </cellStyleXfs>
  <cellXfs count="400">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8"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8"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49" fontId="18" fillId="45" borderId="11"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77" fillId="45" borderId="56" xfId="492" applyNumberFormat="1" applyFill="1" applyBorder="1" applyAlignment="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5" fillId="45" borderId="56" xfId="829"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0">
    <cellStyle name="20 % - Akzent1" xfId="688" builtinId="30" customBuiltin="1"/>
    <cellStyle name="20 % - Akzent2" xfId="692" builtinId="34" customBuiltin="1"/>
    <cellStyle name="20 % - Akzent3" xfId="696" builtinId="38" customBuiltin="1"/>
    <cellStyle name="20 % - Akzent4" xfId="700" builtinId="42" customBuiltin="1"/>
    <cellStyle name="20 % - Akzent5" xfId="704" builtinId="46" customBuiltin="1"/>
    <cellStyle name="20 % - Akzent6" xfId="708" builtinId="5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 Akzent1" xfId="689" builtinId="31" customBuiltin="1"/>
    <cellStyle name="40 % - Akzent2" xfId="693" builtinId="35" customBuiltin="1"/>
    <cellStyle name="40 % - Akzent3" xfId="697" builtinId="39" customBuiltin="1"/>
    <cellStyle name="40 % - Akzent4" xfId="701" builtinId="43" customBuiltin="1"/>
    <cellStyle name="40 % - Akzent5" xfId="705" builtinId="47" customBuiltin="1"/>
    <cellStyle name="40 % - Akzent6" xfId="709" builtinId="5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 Akzent1" xfId="690" builtinId="32" customBuiltin="1"/>
    <cellStyle name="60 % - Akzent2" xfId="694" builtinId="36" customBuiltin="1"/>
    <cellStyle name="60 % - Akzent3" xfId="698" builtinId="40" customBuiltin="1"/>
    <cellStyle name="60 % - Akzent4" xfId="702" builtinId="44" customBuiltin="1"/>
    <cellStyle name="60 % - Akzent5" xfId="706" builtinId="48" customBuiltin="1"/>
    <cellStyle name="60 % - Akzent6" xfId="710" builtinId="52" customBuiltin="1"/>
    <cellStyle name="60% - Accent1 2" xfId="18" xr:uid="{00000000-0005-0000-0000-000025000000}"/>
    <cellStyle name="60% - Accent1 2 2" xfId="609" xr:uid="{00000000-0005-0000-0000-000026000000}"/>
    <cellStyle name="60% - Accent1 3" xfId="809" xr:uid="{B4F662A1-3A7E-4CD5-AFDB-1F205B5427FC}"/>
    <cellStyle name="60% - Accent2 2" xfId="19" xr:uid="{00000000-0005-0000-0000-000028000000}"/>
    <cellStyle name="60% - Accent2 2 2" xfId="610" xr:uid="{00000000-0005-0000-0000-000029000000}"/>
    <cellStyle name="60% - Accent2 3" xfId="812" xr:uid="{E57C1FBC-7353-4D32-8026-C8468A5B588E}"/>
    <cellStyle name="60% - Accent3 2" xfId="20" xr:uid="{00000000-0005-0000-0000-00002B000000}"/>
    <cellStyle name="60% - Accent3 2 2" xfId="611" xr:uid="{00000000-0005-0000-0000-00002C000000}"/>
    <cellStyle name="60% - Accent3 3" xfId="815" xr:uid="{AE56DF22-2A34-454C-B165-90BC7D444073}"/>
    <cellStyle name="60% - Accent4 2" xfId="21" xr:uid="{00000000-0005-0000-0000-00002E000000}"/>
    <cellStyle name="60% - Accent4 2 2" xfId="612" xr:uid="{00000000-0005-0000-0000-00002F000000}"/>
    <cellStyle name="60% - Accent4 3" xfId="818" xr:uid="{3FDA9D0D-4413-486B-983C-CC604E346407}"/>
    <cellStyle name="60% - Accent5 2" xfId="22" xr:uid="{00000000-0005-0000-0000-000031000000}"/>
    <cellStyle name="60% - Accent5 2 2" xfId="613" xr:uid="{00000000-0005-0000-0000-000032000000}"/>
    <cellStyle name="60% - Accent5 3" xfId="821" xr:uid="{88C0FC36-A568-4B68-96C1-1CFA958ECF44}"/>
    <cellStyle name="60% - Accent6 2" xfId="23" xr:uid="{00000000-0005-0000-0000-000034000000}"/>
    <cellStyle name="60% - Accent6 2 2" xfId="614" xr:uid="{00000000-0005-0000-0000-000035000000}"/>
    <cellStyle name="60% - Accent6 3" xfId="824" xr:uid="{A0853432-C6DA-4DB7-94DF-C5986DB84D44}"/>
    <cellStyle name="Accent1 2" xfId="24" xr:uid="{00000000-0005-0000-0000-000037000000}"/>
    <cellStyle name="Accent1 2 2" xfId="615" xr:uid="{00000000-0005-0000-0000-000038000000}"/>
    <cellStyle name="Accent2 2" xfId="25" xr:uid="{00000000-0005-0000-0000-00003A000000}"/>
    <cellStyle name="Accent2 2 2" xfId="616" xr:uid="{00000000-0005-0000-0000-00003B000000}"/>
    <cellStyle name="Accent3 2" xfId="26" xr:uid="{00000000-0005-0000-0000-00003D000000}"/>
    <cellStyle name="Accent3 2 2" xfId="617" xr:uid="{00000000-0005-0000-0000-00003E000000}"/>
    <cellStyle name="Accent4 2" xfId="27" xr:uid="{00000000-0005-0000-0000-000040000000}"/>
    <cellStyle name="Accent4 2 2" xfId="618" xr:uid="{00000000-0005-0000-0000-000041000000}"/>
    <cellStyle name="Accent5 2" xfId="28" xr:uid="{00000000-0005-0000-0000-000043000000}"/>
    <cellStyle name="Accent5 2 2" xfId="619" xr:uid="{00000000-0005-0000-0000-000044000000}"/>
    <cellStyle name="Accent6 2" xfId="29" xr:uid="{00000000-0005-0000-0000-000046000000}"/>
    <cellStyle name="Accent6 2 2" xfId="620" xr:uid="{00000000-0005-0000-0000-000047000000}"/>
    <cellStyle name="Akzent1" xfId="687" builtinId="29" customBuiltin="1"/>
    <cellStyle name="Akzent2" xfId="691" builtinId="33" customBuiltin="1"/>
    <cellStyle name="Akzent3" xfId="695" builtinId="37" customBuiltin="1"/>
    <cellStyle name="Akzent4" xfId="699" builtinId="41" customBuiltin="1"/>
    <cellStyle name="Akzent5" xfId="703" builtinId="45" customBuiltin="1"/>
    <cellStyle name="Akzent6" xfId="707" builtinId="49" customBuiltin="1"/>
    <cellStyle name="Ausgabe" xfId="680" builtinId="21"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Berechnung" xfId="681" builtinId="22" customBuiltin="1"/>
    <cellStyle name="Calculation 2" xfId="32" xr:uid="{00000000-0005-0000-0000-00004E000000}"/>
    <cellStyle name="Calculation 2 2" xfId="623" xr:uid="{00000000-0005-0000-0000-00004F000000}"/>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ingabe" xfId="679" builtinId="20" customBuiltin="1"/>
    <cellStyle name="Ergebnis" xfId="686" builtinId="25" customBuiltin="1"/>
    <cellStyle name="Erklärender Text" xfId="685" builtinId="53" customBuiltin="1"/>
    <cellStyle name="Excel Built-in Normal" xfId="485" xr:uid="{00000000-0005-0000-0000-00001A020000}"/>
    <cellStyle name="Explanatory Text 2" xfId="486" xr:uid="{00000000-0005-0000-0000-00001C020000}"/>
    <cellStyle name="Good 2" xfId="487" xr:uid="{00000000-0005-0000-0000-00001E020000}"/>
    <cellStyle name="Good 2 2" xfId="625" xr:uid="{00000000-0005-0000-0000-00001F020000}"/>
    <cellStyle name="Gut" xfId="676" builtinId="26" customBuiltin="1"/>
    <cellStyle name="Heading 1 2" xfId="488" xr:uid="{00000000-0005-0000-0000-000021020000}"/>
    <cellStyle name="Heading 2 2" xfId="489" xr:uid="{00000000-0005-0000-0000-000023020000}"/>
    <cellStyle name="Heading 2 2 2" xfId="626" xr:uid="{00000000-0005-0000-0000-000024020000}"/>
    <cellStyle name="Heading 3 2" xfId="490" xr:uid="{00000000-0005-0000-0000-000026020000}"/>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2" xfId="500" xr:uid="{00000000-0005-0000-0000-000038020000}"/>
    <cellStyle name="Input 2 2" xfId="633" xr:uid="{00000000-0005-0000-0000-000039020000}"/>
    <cellStyle name="Link" xfId="829" builtinId="8"/>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chlecht" xfId="677" builtinId="27" customBuiltin="1"/>
    <cellStyle name="Standard" xfId="0" builtinId="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2" xfId="589" xr:uid="{00000000-0005-0000-0000-0000BF020000}"/>
    <cellStyle name="Total 2" xfId="590" xr:uid="{00000000-0005-0000-0000-0000C1020000}"/>
    <cellStyle name="Überschrift" xfId="671" builtinId="15" customBuiltin="1"/>
    <cellStyle name="Überschrift 1" xfId="672" builtinId="16" customBuiltin="1"/>
    <cellStyle name="Überschrift 2" xfId="673" builtinId="17" customBuiltin="1"/>
    <cellStyle name="Überschrift 3" xfId="674" builtinId="18" customBuiltin="1"/>
    <cellStyle name="Überschrift 4" xfId="675" builtinId="19" customBuiltin="1"/>
    <cellStyle name="Verknüpfte Zelle" xfId="682" builtinId="24" customBuiltin="1"/>
    <cellStyle name="Warnender Text" xfId="684" builtinId="11" customBuiltin="1"/>
    <cellStyle name="Warning Text 2" xfId="591" xr:uid="{00000000-0005-0000-0000-0000C3020000}"/>
    <cellStyle name="Zelle überprüfen" xfId="683" builtinId="23" customBuiltin="1"/>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murrelektronik.com/downloads/further-documents/environmental-policy-and-principles/"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baseColWidth="10" defaultColWidth="8.84375" defaultRowHeight="13.5"/>
  <cols>
    <col min="1" max="1" width="143" style="157" customWidth="1"/>
    <col min="2" max="2" width="34.84375" style="157" customWidth="1"/>
    <col min="3" max="3" width="8.84375" style="157" customWidth="1"/>
    <col min="4" max="16384" width="8.84375" style="157"/>
  </cols>
  <sheetData>
    <row r="1" spans="1:2" ht="104.15"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5"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5"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49999999999999" customHeight="1">
      <c r="A10" s="94" t="str">
        <f ca="1">OFFSET(L!$C$1,MATCH("Instructions"&amp;ADDRESS(ROW(),COLUMN(),4),L!$A:$A,0)-1,SL,,)</f>
        <v xml:space="preserve">4. Insert the source for the unique identifier number or code ("DUNS", "VAT", "Customer", etc).  </v>
      </c>
      <c r="B10" s="180"/>
    </row>
    <row r="11" spans="1:2" ht="20.149999999999999" customHeight="1">
      <c r="A11" s="94" t="str">
        <f ca="1">OFFSET(L!$C$1,MATCH("Instructions"&amp;ADDRESS(ROW(),COLUMN(),4),L!$A:$A,0)-1,SL,,)</f>
        <v>5. Insert your full company address (street, city, state, country, postal code). This field is optional.</v>
      </c>
      <c r="B11" s="180"/>
    </row>
    <row r="12" spans="1:2" ht="35.15"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49999999999999"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5"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5"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5"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5"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6"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5"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2"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5"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8" customHeight="1">
      <c r="A56" s="94" t="str">
        <f ca="1">OFFSET(L!$C$1,MATCH("Instructions"&amp;ADDRESS(ROW(),COLUMN(),4),L!$A:$A,0)-1,SL,,)</f>
        <v>9. Smelter City – Provide the city name of where the smelter is located. This field is optional.</v>
      </c>
      <c r="B56" s="180"/>
    </row>
    <row r="57" spans="1:2" ht="26.15" customHeight="1">
      <c r="A57" s="94" t="str">
        <f ca="1">OFFSET(L!$C$1,MATCH("Instructions"&amp;ADDRESS(ROW(),COLUMN(),4),L!$A:$A,0)-1,SL,,)</f>
        <v>10. Smelter Location: State/Province, if applicable – Provide the state or province where the smelter is located. This field is optional.</v>
      </c>
      <c r="B57" s="180"/>
    </row>
    <row r="58" spans="1:2" ht="182.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150000000000006"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5"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5"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5"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5"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5">
      <c r="A74" s="183" t="s">
        <v>0</v>
      </c>
      <c r="B74" s="179"/>
    </row>
    <row r="75" spans="1:2" ht="15.5"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69140625" defaultRowHeight="13.5"/>
  <cols>
    <col min="1" max="1" width="20.4609375" style="58" customWidth="1"/>
    <col min="2" max="2" width="57.07421875" style="58" customWidth="1"/>
    <col min="3" max="16384" width="8.6914062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baseColWidth="10" defaultColWidth="8.921875" defaultRowHeight="13.5"/>
  <cols>
    <col min="2" max="2" width="27.382812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4BDF1A28-30D5-449D-B20E-D6C97EF9FAE1}" showAutoFilter="1">
      <selection activeCell="C1" sqref="C1:D65536"/>
      <pageMargins left="0" right="0" top="0" bottom="0" header="0" footer="0"/>
      <pageSetup orientation="portrait"/>
      <autoFilter ref="B1:C1" xr:uid="{68DB3391-93DA-4FF3-9AFE-8B333EAC9F78}"/>
    </customSheetView>
    <customSheetView guid="{C59130F4-2E03-5E48-94CE-6E4A0484DB9E}" showAutoFilter="1">
      <selection activeCell="C1" sqref="C1:D65536"/>
      <pageMargins left="0" right="0" top="0" bottom="0" header="0" footer="0"/>
      <pageSetup orientation="portrait"/>
      <headerFooter alignWithMargins="0"/>
      <autoFilter ref="B1:C1" xr:uid="{5045B521-F0AF-4235-B4F8-78817FA3566C}"/>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B18" sqref="B18"/>
    </sheetView>
  </sheetViews>
  <sheetFormatPr baseColWidth="10" defaultColWidth="11" defaultRowHeight="13.5"/>
  <cols>
    <col min="1" max="1" width="0.84375" customWidth="1"/>
    <col min="2" max="2" width="10.07421875" customWidth="1"/>
    <col min="3" max="3" width="11.4609375" customWidth="1"/>
    <col min="4" max="4" width="17.07421875" style="149" customWidth="1"/>
    <col min="5" max="5" width="42.3046875" customWidth="1"/>
    <col min="6" max="6" width="53.3046875" customWidth="1"/>
    <col min="7" max="7" width="0.84375" customWidth="1"/>
  </cols>
  <sheetData>
    <row r="1" spans="1:7" ht="14" thickTop="1">
      <c r="A1" s="4"/>
      <c r="B1" s="5"/>
      <c r="C1" s="5"/>
      <c r="D1" s="146"/>
      <c r="E1" s="5"/>
      <c r="F1" s="5"/>
      <c r="G1" s="6"/>
    </row>
    <row r="2" spans="1:7">
      <c r="A2" s="311"/>
      <c r="B2" s="2" t="s">
        <v>1</v>
      </c>
      <c r="C2" s="3"/>
      <c r="D2" s="147"/>
      <c r="E2" s="3"/>
      <c r="F2" s="3"/>
      <c r="G2" s="25"/>
    </row>
    <row r="3" spans="1:7">
      <c r="A3" s="311"/>
      <c r="B3" s="3" t="s">
        <v>2</v>
      </c>
      <c r="C3" s="2"/>
      <c r="D3" s="148"/>
      <c r="E3" s="3"/>
      <c r="F3" s="2"/>
      <c r="G3" s="25"/>
    </row>
    <row r="4" spans="1:7" ht="15">
      <c r="A4" s="311"/>
      <c r="B4" s="184" t="s">
        <v>3</v>
      </c>
      <c r="C4" s="185"/>
      <c r="D4" s="186"/>
      <c r="E4" s="3"/>
      <c r="F4" s="185"/>
      <c r="G4" s="25"/>
    </row>
    <row r="5" spans="1:7">
      <c r="A5" s="311"/>
      <c r="B5" s="190" t="s">
        <v>4</v>
      </c>
      <c r="C5" s="187"/>
      <c r="D5" s="188"/>
      <c r="E5" s="3"/>
      <c r="F5" s="187"/>
      <c r="G5" s="25"/>
    </row>
    <row r="6" spans="1:7">
      <c r="A6" s="311"/>
      <c r="B6" s="3"/>
      <c r="C6" s="3"/>
      <c r="D6" s="147"/>
      <c r="E6" s="3"/>
      <c r="F6" s="3"/>
      <c r="G6" s="25"/>
    </row>
    <row r="7" spans="1:7">
      <c r="A7" s="311"/>
      <c r="B7" s="3"/>
      <c r="C7" s="3"/>
      <c r="D7" s="147"/>
      <c r="E7" s="3"/>
      <c r="F7" s="3"/>
      <c r="G7" s="25"/>
    </row>
    <row r="8" spans="1:7">
      <c r="A8" s="311"/>
      <c r="B8" s="3"/>
      <c r="C8" s="3"/>
      <c r="D8" s="147"/>
      <c r="E8" s="3"/>
      <c r="F8" s="3"/>
      <c r="G8" s="25"/>
    </row>
    <row r="9" spans="1:7" ht="20.149999999999999" customHeight="1">
      <c r="A9" s="311"/>
      <c r="B9" s="314" t="s">
        <v>5</v>
      </c>
      <c r="C9" s="314"/>
      <c r="D9" s="314"/>
      <c r="E9" s="314"/>
      <c r="F9" s="314"/>
      <c r="G9" s="25"/>
    </row>
    <row r="10" spans="1:7" ht="27" customHeight="1">
      <c r="A10" s="311"/>
      <c r="B10" s="315" t="s">
        <v>6</v>
      </c>
      <c r="C10" s="315"/>
      <c r="D10" s="315"/>
      <c r="E10" s="315"/>
      <c r="F10" s="315"/>
      <c r="G10" s="25"/>
    </row>
    <row r="11" spans="1:7" ht="82.5" customHeight="1">
      <c r="A11" s="311"/>
      <c r="B11" s="316"/>
      <c r="C11" s="316"/>
      <c r="D11" s="316"/>
      <c r="E11" s="316"/>
      <c r="F11" s="316"/>
      <c r="G11" s="25"/>
    </row>
    <row r="12" spans="1:7">
      <c r="A12" s="311"/>
      <c r="B12" s="174" t="s">
        <v>7</v>
      </c>
      <c r="C12" s="175" t="s">
        <v>8</v>
      </c>
      <c r="D12" s="176" t="s">
        <v>9</v>
      </c>
      <c r="E12" s="175" t="s">
        <v>10</v>
      </c>
      <c r="F12" s="175" t="s">
        <v>11</v>
      </c>
      <c r="G12" s="25"/>
    </row>
    <row r="13" spans="1:7" ht="57.5">
      <c r="A13" s="311"/>
      <c r="B13" s="308">
        <v>1</v>
      </c>
      <c r="C13" s="227" t="s">
        <v>12</v>
      </c>
      <c r="D13" s="228">
        <v>44489</v>
      </c>
      <c r="E13" s="227" t="s">
        <v>12728</v>
      </c>
      <c r="F13" s="229" t="s">
        <v>12760</v>
      </c>
      <c r="G13" s="25"/>
    </row>
    <row r="14" spans="1:7" ht="57.5">
      <c r="A14" s="311"/>
      <c r="B14" s="226">
        <v>1.01</v>
      </c>
      <c r="C14" s="227" t="s">
        <v>12</v>
      </c>
      <c r="D14" s="228">
        <v>44523</v>
      </c>
      <c r="E14" s="227" t="s">
        <v>12729</v>
      </c>
      <c r="F14" s="229" t="s">
        <v>12760</v>
      </c>
      <c r="G14" s="25"/>
    </row>
    <row r="15" spans="1:7" ht="57.5">
      <c r="A15" s="311"/>
      <c r="B15" s="226">
        <v>1.02</v>
      </c>
      <c r="C15" s="227" t="s">
        <v>12</v>
      </c>
      <c r="D15" s="228">
        <v>44553</v>
      </c>
      <c r="E15" s="227" t="s">
        <v>12730</v>
      </c>
      <c r="F15" s="229" t="s">
        <v>12760</v>
      </c>
      <c r="G15" s="25"/>
    </row>
    <row r="16" spans="1:7" ht="92">
      <c r="A16" s="311"/>
      <c r="B16" s="226">
        <v>1.1000000000000001</v>
      </c>
      <c r="C16" s="227" t="s">
        <v>12</v>
      </c>
      <c r="D16" s="228">
        <v>44848</v>
      </c>
      <c r="E16" s="227" t="s">
        <v>12754</v>
      </c>
      <c r="F16" s="229" t="s">
        <v>12761</v>
      </c>
      <c r="G16" s="25"/>
    </row>
    <row r="17" spans="1:7" ht="57.5">
      <c r="A17" s="311"/>
      <c r="B17" s="226">
        <v>1.1100000000000001</v>
      </c>
      <c r="C17" s="227" t="s">
        <v>12</v>
      </c>
      <c r="D17" s="228">
        <v>44869</v>
      </c>
      <c r="E17" s="227" t="s">
        <v>12755</v>
      </c>
      <c r="F17" s="229" t="s">
        <v>12761</v>
      </c>
      <c r="G17" s="25"/>
    </row>
    <row r="18" spans="1:7" ht="57.5">
      <c r="A18" s="311"/>
      <c r="B18" s="226">
        <v>1.2</v>
      </c>
      <c r="C18" s="227" t="s">
        <v>12</v>
      </c>
      <c r="D18" s="228">
        <v>45058</v>
      </c>
      <c r="E18" s="227" t="s">
        <v>12815</v>
      </c>
      <c r="F18" s="229" t="s">
        <v>12762</v>
      </c>
      <c r="G18" s="25"/>
    </row>
    <row r="19" spans="1:7" ht="14" thickBot="1">
      <c r="A19" s="312"/>
      <c r="B19" s="313" t="str">
        <f ca="1">OFFSET(L!$C$1,MATCH("General"&amp;"Cpy",L!$A:$A,0)-1,SL,,)</f>
        <v>© 2023 Responsible Minerals Initiative. All rights reserved.</v>
      </c>
      <c r="C19" s="313"/>
      <c r="D19" s="313"/>
      <c r="E19" s="313"/>
      <c r="F19" s="313"/>
      <c r="G19" s="26"/>
    </row>
    <row r="20" spans="1:7" ht="14" thickTop="1"/>
  </sheetData>
  <sheetProtection algorithmName="SHA-512" hashValue="/0Y4txNDg5vvXR0A3VkBpF8UFVUfmO/5Ad/FKrtqa7sJO+j7CCfWMTikcQK/CgVMWeX5LWURcI/T5QP0vRwatQ==" saltValue="GKS9qRnG1TOe/3VGelBP+w=="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8.84375" defaultRowHeight="13.5"/>
  <cols>
    <col min="1" max="1" width="1.69140625" style="157" customWidth="1"/>
    <col min="2" max="2" width="35.4609375" style="157" customWidth="1"/>
    <col min="3" max="3" width="105.4609375" style="157" customWidth="1"/>
    <col min="4" max="5" width="1.69140625" style="157" customWidth="1"/>
    <col min="6" max="6" width="52" style="157" customWidth="1"/>
    <col min="7" max="7" width="4.84375" style="157" customWidth="1"/>
    <col min="8" max="16384" width="8.84375" style="157"/>
  </cols>
  <sheetData>
    <row r="1" spans="1:8" ht="90.65" customHeight="1" thickTop="1">
      <c r="A1" s="317"/>
      <c r="B1" s="318"/>
      <c r="C1" s="318"/>
      <c r="D1" s="319"/>
    </row>
    <row r="2" spans="1:8" ht="15">
      <c r="A2" s="177"/>
      <c r="B2" s="178" t="str">
        <f ca="1">OFFSET(L!$C$1,MATCH("Definitions"&amp;ADDRESS(ROW(),COLUMN(),4),L!$A:$A,0)-1,SL,,)</f>
        <v>ITEM</v>
      </c>
      <c r="C2" s="178" t="str">
        <f ca="1">OFFSET(L!$C$1,MATCH("Definitions"&amp;ADDRESS(ROW(),COLUMN(),4),L!$A:$A,0)-1,SL,,)</f>
        <v>DEFINITION</v>
      </c>
      <c r="D2" s="321"/>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1"/>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1"/>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1"/>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1"/>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1"/>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1"/>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1"/>
      <c r="E9" s="180" t="s">
        <v>15</v>
      </c>
      <c r="H9" s="157">
        <v>14</v>
      </c>
    </row>
    <row r="10" spans="1:8" ht="105">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1"/>
      <c r="E10" s="180"/>
    </row>
    <row r="11" spans="1:8" ht="36.65"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1"/>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1"/>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1"/>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1"/>
      <c r="E14" s="180"/>
    </row>
    <row r="15" spans="1:8" ht="120">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1"/>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1"/>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1"/>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1"/>
      <c r="E18" s="180"/>
    </row>
    <row r="19" spans="1:5" ht="135">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1"/>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1"/>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1"/>
      <c r="E21" s="180"/>
    </row>
    <row r="22" spans="1:5" ht="15">
      <c r="A22" s="177"/>
      <c r="B22" s="320" t="str">
        <f ca="1">OFFSET(L!$C$1,MATCH("General"&amp;"Cpy",L!$A:$A,0)-1,SL,,)</f>
        <v>© 2023 Responsible Minerals Initiative. All rights reserved.</v>
      </c>
      <c r="C22" s="320"/>
      <c r="D22" s="321"/>
      <c r="E22" s="180"/>
    </row>
    <row r="23" spans="1:5" ht="14" thickBot="1">
      <c r="A23" s="181"/>
      <c r="B23" s="182"/>
      <c r="C23" s="182"/>
      <c r="D23" s="322"/>
    </row>
    <row r="24" spans="1:5" ht="14" thickTop="1"/>
  </sheetData>
  <sheetProtection algorithmName="SHA-512" hashValue="z6xyhyVaxRGUJjkcyx31IbRtZPokEzYBF2ibmtMglLHWDeftYOAJXZ7jYdod5NieBvqp7JTOZ3yZRtn7vo2vjA==" saltValue="bZhcM3aftpY3nZkUkOvEe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topLeftCell="A3" zoomScale="64" zoomScaleNormal="64" workbookViewId="0">
      <selection activeCell="B17" sqref="B17"/>
    </sheetView>
  </sheetViews>
  <sheetFormatPr baseColWidth="10" defaultColWidth="8.84375" defaultRowHeight="13.5"/>
  <cols>
    <col min="1" max="1" width="1.84375" customWidth="1"/>
    <col min="2" max="2" width="84.3046875" customWidth="1"/>
    <col min="3" max="3" width="1.69140625" customWidth="1"/>
    <col min="4" max="5" width="16.69140625" customWidth="1"/>
    <col min="6" max="6" width="1.69140625" customWidth="1"/>
    <col min="7" max="9" width="16.69140625" customWidth="1"/>
    <col min="10" max="10" width="17.84375" customWidth="1"/>
    <col min="11" max="11" width="3" customWidth="1"/>
    <col min="12" max="12" width="3.69140625" hidden="1" customWidth="1"/>
    <col min="13" max="15" width="4.84375" hidden="1" customWidth="1"/>
    <col min="16" max="23" width="9.07421875" hidden="1" customWidth="1"/>
    <col min="24" max="24" width="27.69140625" hidden="1" customWidth="1"/>
    <col min="25" max="25" width="8.84375" hidden="1" customWidth="1"/>
    <col min="26" max="32" width="8.84375" customWidth="1"/>
  </cols>
  <sheetData>
    <row r="1" spans="1:34" ht="15.5" thickTop="1">
      <c r="A1" s="340"/>
      <c r="B1" s="341"/>
      <c r="C1" s="341"/>
      <c r="D1" s="341"/>
      <c r="E1" s="341"/>
      <c r="F1" s="341"/>
      <c r="G1" s="341"/>
      <c r="H1" s="341"/>
      <c r="I1" s="341"/>
      <c r="J1" s="341"/>
      <c r="K1" s="342"/>
      <c r="L1" s="103"/>
      <c r="P1" s="3"/>
      <c r="Q1" s="3"/>
      <c r="R1" s="3"/>
      <c r="S1" s="3"/>
      <c r="T1" s="3"/>
      <c r="U1" s="3"/>
      <c r="V1" s="3"/>
      <c r="W1" s="3"/>
      <c r="X1" s="3"/>
      <c r="Y1" s="3"/>
      <c r="Z1" s="3"/>
      <c r="AA1" s="3"/>
      <c r="AB1" s="3"/>
      <c r="AC1" s="3"/>
      <c r="AD1" s="3"/>
      <c r="AE1" s="3"/>
      <c r="AF1" s="3"/>
      <c r="AG1" s="3"/>
      <c r="AH1" s="3"/>
    </row>
    <row r="2" spans="1:34" ht="81.75" customHeight="1">
      <c r="A2" s="28"/>
      <c r="B2" s="304"/>
      <c r="C2" s="29"/>
      <c r="D2" s="343" t="str">
        <f ca="1">OFFSET(L!$C$1,MATCH("Declaration"&amp;ADDRESS(ROW(),COLUMN(),4),L!$A:$A,0)-1,SL,,)</f>
        <v>Extended Mineral Reporting Template (EMRT)</v>
      </c>
      <c r="E2" s="344"/>
      <c r="F2" s="344"/>
      <c r="G2" s="344"/>
      <c r="H2" s="344"/>
      <c r="I2" s="344"/>
      <c r="J2" s="345"/>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27"/>
      <c r="F3" s="328"/>
      <c r="G3" s="328"/>
      <c r="H3" s="328"/>
      <c r="I3" s="328"/>
      <c r="J3" s="191" t="s">
        <v>12817</v>
      </c>
      <c r="K3" s="30"/>
      <c r="L3" s="103"/>
      <c r="P3" s="39">
        <f>MATCH($D$3,LN,0)</f>
        <v>1</v>
      </c>
    </row>
    <row r="4" spans="1:34" ht="15">
      <c r="A4" s="28"/>
      <c r="B4" s="350" t="str">
        <f ca="1">OFFSET(L!$C$1,MATCH("Declaration"&amp;ADDRESS(ROW(),COLUMN(),4),L!$A:$A,0)-1,SL,,)</f>
        <v>The purpose of this document is to collect sourcing information on cobalt or natural mica.</v>
      </c>
      <c r="C4" s="350"/>
      <c r="D4" s="350"/>
      <c r="E4" s="350"/>
      <c r="F4" s="350"/>
      <c r="G4" s="350"/>
      <c r="H4" s="350"/>
      <c r="I4" s="354" t="str">
        <f ca="1">OFFSET(L!$C$1,MATCH("Declaration"&amp;ADDRESS(ROW(),COLUMN(),4),L!$A:$A,0)-1,SL,,)</f>
        <v>Link to Terms &amp; Conditions</v>
      </c>
      <c r="J4" s="354"/>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50" t="str">
        <f ca="1">OFFSET(L!$C$1,MATCH("Declaration"&amp;ADDRESS(ROW(),COLUMN(),4),L!$A:$A,0)-1,SL,,)</f>
        <v>Mandatory fields are noted with an asterisk (*).  Consult the instructions tab for guidance on how to answer each question.</v>
      </c>
      <c r="C6" s="350"/>
      <c r="D6" s="350"/>
      <c r="E6" s="350"/>
      <c r="F6" s="350"/>
      <c r="G6" s="350"/>
      <c r="H6" s="350"/>
      <c r="I6" s="350"/>
      <c r="J6" s="350"/>
      <c r="K6" s="30"/>
      <c r="L6" s="105" t="s">
        <v>19</v>
      </c>
      <c r="P6" s="3"/>
      <c r="Q6" s="3"/>
      <c r="R6" s="3"/>
      <c r="S6" s="3"/>
      <c r="T6" s="3"/>
      <c r="U6" s="3"/>
      <c r="V6" s="3"/>
      <c r="W6" s="3"/>
      <c r="X6" s="3"/>
      <c r="Y6" s="3"/>
      <c r="Z6" s="3"/>
      <c r="AA6" s="3"/>
      <c r="AB6" s="3"/>
      <c r="AC6" s="3"/>
      <c r="AD6" s="3"/>
      <c r="AE6" s="3"/>
      <c r="AF6" s="3"/>
      <c r="AG6" s="3"/>
      <c r="AH6" s="3"/>
    </row>
    <row r="7" spans="1:34" ht="15">
      <c r="A7" s="28"/>
      <c r="B7" s="355" t="str">
        <f ca="1">OFFSET(L!$C$1,MATCH("Declaration"&amp;ADDRESS(ROW(),COLUMN(),4),L!$A:$A,0)-1,SL,,)</f>
        <v>Company Information</v>
      </c>
      <c r="C7" s="355"/>
      <c r="D7" s="355"/>
      <c r="E7" s="355"/>
      <c r="F7" s="355"/>
      <c r="G7" s="355"/>
      <c r="H7" s="355"/>
      <c r="I7" s="355"/>
      <c r="J7" s="355"/>
      <c r="K7" s="30"/>
      <c r="L7" s="105"/>
      <c r="P7" s="3"/>
      <c r="Q7" s="3"/>
      <c r="R7" s="3"/>
      <c r="S7" s="3"/>
      <c r="T7" s="3"/>
      <c r="U7" s="3"/>
      <c r="V7" s="3"/>
      <c r="W7" s="3"/>
      <c r="X7" s="3"/>
      <c r="Y7" s="3"/>
      <c r="Z7" s="3"/>
      <c r="AA7" s="3"/>
      <c r="AB7" s="3"/>
      <c r="AC7" s="3"/>
      <c r="AD7" s="3"/>
      <c r="AE7" s="3"/>
      <c r="AF7" s="3"/>
      <c r="AG7" s="3"/>
      <c r="AH7" s="3"/>
    </row>
    <row r="8" spans="1:34" ht="15">
      <c r="A8" s="32"/>
      <c r="B8" s="66" t="str">
        <f ca="1">OFFSET(L!$C$1,MATCH("Declaration"&amp;ADDRESS(ROW(),COLUMN(),4),L!$A:$A,0)-1,SL,,)</f>
        <v>Company Name (*):</v>
      </c>
      <c r="C8" s="67"/>
      <c r="D8" s="346" t="s">
        <v>12824</v>
      </c>
      <c r="E8" s="347"/>
      <c r="F8" s="347"/>
      <c r="G8" s="347"/>
      <c r="H8" s="347"/>
      <c r="I8" s="347"/>
      <c r="J8" s="348"/>
      <c r="K8" s="33"/>
      <c r="L8" s="105"/>
      <c r="P8" s="3"/>
      <c r="Q8" s="3"/>
      <c r="R8" s="3"/>
      <c r="S8" s="3"/>
      <c r="T8" s="3"/>
      <c r="U8" s="3"/>
      <c r="V8" s="3"/>
      <c r="W8" s="3"/>
      <c r="X8" s="3"/>
      <c r="Y8" s="3"/>
      <c r="Z8" s="3"/>
      <c r="AA8" s="3"/>
      <c r="AB8" s="3"/>
      <c r="AC8" s="3"/>
      <c r="AD8" s="3"/>
      <c r="AE8" s="3"/>
      <c r="AF8" s="3"/>
      <c r="AG8" s="3"/>
      <c r="AH8" s="3"/>
    </row>
    <row r="9" spans="1:34" ht="15">
      <c r="A9" s="32"/>
      <c r="B9" s="66" t="str">
        <f ca="1">OFFSET(L!$C$1,MATCH("Declaration"&amp;ADDRESS(ROW(),COLUMN(),4),L!$A:$A,0)-1,SL,,)</f>
        <v>Declaration Scope or Class (*):</v>
      </c>
      <c r="C9" s="67"/>
      <c r="D9" s="364" t="s">
        <v>20</v>
      </c>
      <c r="E9" s="365"/>
      <c r="F9" s="365"/>
      <c r="G9" s="366"/>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56" t="str">
        <f ca="1">OFFSET(L!$C$1,MATCH("Declaration"&amp;ADDRESS(ROW(),COLUMN(),4)&amp;LEFT($D$9,1),L!$A:$A,0)-1,SL,,)</f>
        <v>Description of Scope:</v>
      </c>
      <c r="C10" s="113"/>
      <c r="D10" s="351"/>
      <c r="E10" s="352"/>
      <c r="F10" s="352"/>
      <c r="G10" s="352"/>
      <c r="H10" s="352"/>
      <c r="I10" s="352"/>
      <c r="J10" s="353"/>
      <c r="K10" s="30"/>
      <c r="L10" s="105"/>
      <c r="Q10" s="3"/>
      <c r="R10" s="3"/>
      <c r="S10" s="3"/>
      <c r="T10" s="3"/>
      <c r="U10" s="3"/>
      <c r="V10" s="3"/>
      <c r="W10" s="3"/>
      <c r="X10" s="3"/>
      <c r="Y10" s="3"/>
      <c r="Z10" s="3"/>
      <c r="AA10" s="3"/>
      <c r="AB10" s="3"/>
      <c r="AC10" s="3"/>
      <c r="AD10" s="3"/>
      <c r="AE10" s="3"/>
      <c r="AF10" s="3"/>
      <c r="AG10" s="3"/>
      <c r="AH10" s="3"/>
    </row>
    <row r="11" spans="1:34" ht="15">
      <c r="A11" s="32"/>
      <c r="B11" s="357"/>
      <c r="C11" s="113"/>
      <c r="D11" s="358" t="str">
        <f ca="1">IF(D9=Q9,OFFSET(L!$C$1,MATCH("Declaration"&amp;ADDRESS(ROW(),COLUMN(),4),L!$A:$A,0)-1,SL,,),"")</f>
        <v/>
      </c>
      <c r="E11" s="359"/>
      <c r="F11" s="359"/>
      <c r="G11" s="359"/>
      <c r="H11" s="359"/>
      <c r="I11" s="359"/>
      <c r="J11" s="360"/>
      <c r="K11" s="30"/>
      <c r="L11" s="105"/>
      <c r="Q11" s="3"/>
      <c r="R11" s="3"/>
      <c r="S11" s="3"/>
      <c r="T11" s="3"/>
      <c r="U11" s="3"/>
      <c r="V11" s="3"/>
      <c r="W11" s="3"/>
      <c r="X11" s="3"/>
      <c r="Y11" s="3"/>
      <c r="Z11" s="3"/>
      <c r="AA11" s="3"/>
      <c r="AB11" s="3"/>
      <c r="AC11" s="3"/>
      <c r="AD11" s="3"/>
      <c r="AE11" s="3"/>
      <c r="AF11" s="3"/>
      <c r="AG11" s="3"/>
      <c r="AH11" s="3"/>
    </row>
    <row r="12" spans="1:34" ht="15">
      <c r="A12" s="32"/>
      <c r="B12" s="34" t="str">
        <f ca="1">OFFSET(L!$C$1,MATCH("Declaration"&amp;ADDRESS(ROW(),COLUMN(),4),L!$A:$A,0)-1,SL,,)</f>
        <v>Company Unique ID:</v>
      </c>
      <c r="C12" s="68"/>
      <c r="D12" s="349" t="s">
        <v>12825</v>
      </c>
      <c r="E12" s="338"/>
      <c r="F12" s="338"/>
      <c r="G12" s="338"/>
      <c r="H12" s="338"/>
      <c r="I12" s="338"/>
      <c r="J12" s="339"/>
      <c r="K12" s="30"/>
      <c r="L12" s="105"/>
      <c r="Q12" s="3"/>
      <c r="R12" s="3"/>
      <c r="S12" s="3"/>
      <c r="T12" s="3"/>
      <c r="U12" s="3"/>
      <c r="V12" s="3"/>
      <c r="W12" s="3"/>
      <c r="X12" s="3"/>
      <c r="Y12" s="3"/>
      <c r="Z12" s="3"/>
      <c r="AA12" s="3"/>
      <c r="AB12" s="3"/>
      <c r="AC12" s="3"/>
      <c r="AD12" s="3"/>
      <c r="AE12" s="3"/>
      <c r="AF12" s="3"/>
      <c r="AG12" s="3"/>
      <c r="AH12" s="3"/>
    </row>
    <row r="13" spans="1:34" ht="15">
      <c r="A13" s="32"/>
      <c r="B13" s="34" t="str">
        <f ca="1">OFFSET(L!$C$1,MATCH("Declaration"&amp;ADDRESS(ROW(),COLUMN(),4),L!$A:$A,0)-1,SL,,)</f>
        <v>Company Unique ID Authority:</v>
      </c>
      <c r="C13" s="68"/>
      <c r="D13" s="310" t="s">
        <v>12834</v>
      </c>
      <c r="E13" s="309"/>
      <c r="F13" s="309"/>
      <c r="G13" s="309"/>
      <c r="H13" s="309"/>
      <c r="I13" s="309"/>
      <c r="J13" s="111"/>
      <c r="K13" s="30"/>
      <c r="L13" s="105"/>
      <c r="Q13" s="3"/>
      <c r="R13" s="3"/>
      <c r="S13" s="3"/>
      <c r="T13" s="3"/>
      <c r="U13" s="3"/>
      <c r="V13" s="3"/>
      <c r="W13" s="3"/>
      <c r="X13" s="3"/>
      <c r="Y13" s="3"/>
      <c r="Z13" s="3"/>
      <c r="AA13" s="3"/>
      <c r="AB13" s="3"/>
      <c r="AC13" s="3"/>
      <c r="AD13" s="3"/>
      <c r="AE13" s="3"/>
      <c r="AF13" s="3"/>
      <c r="AG13" s="3"/>
      <c r="AH13" s="3"/>
    </row>
    <row r="14" spans="1:34" ht="15">
      <c r="A14" s="32"/>
      <c r="B14" s="34" t="str">
        <f ca="1">OFFSET(L!$C$1,MATCH("Declaration"&amp;ADDRESS(ROW(),COLUMN(),4),L!$A:$A,0)-1,SL,,)</f>
        <v>Address:</v>
      </c>
      <c r="C14" s="68"/>
      <c r="D14" s="349" t="s">
        <v>12826</v>
      </c>
      <c r="E14" s="338"/>
      <c r="F14" s="338"/>
      <c r="G14" s="338"/>
      <c r="H14" s="338"/>
      <c r="I14" s="338"/>
      <c r="J14" s="339"/>
      <c r="K14" s="30"/>
      <c r="L14" s="105"/>
      <c r="Q14" s="3"/>
      <c r="R14" s="3"/>
      <c r="S14" s="3"/>
      <c r="T14" s="3"/>
      <c r="U14" s="3"/>
      <c r="V14" s="3"/>
      <c r="W14" s="3"/>
      <c r="X14" s="3"/>
      <c r="Y14" s="3"/>
      <c r="Z14" s="3"/>
      <c r="AA14" s="3"/>
      <c r="AB14" s="3"/>
      <c r="AC14" s="3"/>
      <c r="AD14" s="3"/>
      <c r="AE14" s="3"/>
      <c r="AF14" s="3"/>
      <c r="AG14" s="3"/>
      <c r="AH14" s="3"/>
    </row>
    <row r="15" spans="1:34" ht="15">
      <c r="A15" s="32"/>
      <c r="B15" s="34" t="str">
        <f ca="1">OFFSET(L!$C$1,MATCH("Declaration"&amp;ADDRESS(ROW(),COLUMN(),4),L!$A:$A,0)-1,SL,,)</f>
        <v>Contact Name (*):</v>
      </c>
      <c r="C15" s="68"/>
      <c r="D15" s="349" t="s">
        <v>12827</v>
      </c>
      <c r="E15" s="338"/>
      <c r="F15" s="338"/>
      <c r="G15" s="338"/>
      <c r="H15" s="338"/>
      <c r="I15" s="338"/>
      <c r="J15" s="339"/>
      <c r="K15" s="30"/>
      <c r="L15" s="105"/>
      <c r="Q15" s="3"/>
      <c r="R15" s="3"/>
      <c r="S15" s="3"/>
      <c r="T15" s="3"/>
      <c r="U15" s="3"/>
      <c r="V15" s="3"/>
      <c r="W15" s="3"/>
      <c r="X15" s="3"/>
      <c r="Y15" s="3"/>
      <c r="Z15" s="3"/>
      <c r="AA15" s="3"/>
      <c r="AB15" s="3"/>
      <c r="AC15" s="3"/>
      <c r="AD15" s="3"/>
      <c r="AE15" s="3"/>
      <c r="AF15" s="3"/>
      <c r="AG15" s="3"/>
      <c r="AH15" s="3"/>
    </row>
    <row r="16" spans="1:34" ht="15">
      <c r="A16" s="32"/>
      <c r="B16" s="34" t="str">
        <f ca="1">OFFSET(L!$C$1,MATCH("Declaration"&amp;ADDRESS(ROW(),COLUMN(),4),L!$A:$A,0)-1,SL,,)</f>
        <v>Email – Contact (*):</v>
      </c>
      <c r="C16" s="68"/>
      <c r="D16" s="337" t="s">
        <v>12828</v>
      </c>
      <c r="E16" s="338"/>
      <c r="F16" s="338"/>
      <c r="G16" s="338"/>
      <c r="H16" s="338"/>
      <c r="I16" s="338"/>
      <c r="J16" s="339"/>
      <c r="K16" s="30"/>
      <c r="L16" s="105"/>
      <c r="Q16" s="3"/>
      <c r="R16" s="3"/>
      <c r="S16" s="3"/>
      <c r="T16" s="3"/>
      <c r="U16" s="3"/>
      <c r="V16" s="3"/>
      <c r="W16" s="3"/>
      <c r="X16" s="3"/>
      <c r="Y16" s="3"/>
      <c r="Z16" s="3"/>
      <c r="AA16" s="3"/>
      <c r="AB16" s="3"/>
      <c r="AC16" s="3"/>
      <c r="AD16" s="3"/>
      <c r="AE16" s="3"/>
      <c r="AF16" s="3"/>
      <c r="AG16" s="3"/>
      <c r="AH16" s="3"/>
    </row>
    <row r="17" spans="1:34" ht="15">
      <c r="A17" s="32"/>
      <c r="B17" s="34" t="str">
        <f ca="1">OFFSET(L!$C$1,MATCH("Declaration"&amp;ADDRESS(ROW(),COLUMN(),4),L!$A:$A,0)-1,SL,,)</f>
        <v>Phone – Contact (*):</v>
      </c>
      <c r="C17" s="68"/>
      <c r="D17" s="349" t="s">
        <v>12829</v>
      </c>
      <c r="E17" s="338"/>
      <c r="F17" s="338"/>
      <c r="G17" s="338"/>
      <c r="H17" s="338"/>
      <c r="I17" s="338"/>
      <c r="J17" s="339"/>
      <c r="K17" s="30"/>
      <c r="L17" s="105"/>
      <c r="Q17" s="3"/>
      <c r="R17" s="3"/>
      <c r="S17" s="3"/>
      <c r="T17" s="3"/>
      <c r="U17" s="3"/>
      <c r="V17" s="3"/>
      <c r="W17" s="3"/>
      <c r="X17" s="3"/>
      <c r="Y17" s="3"/>
      <c r="Z17" s="3"/>
      <c r="AA17" s="3"/>
      <c r="AB17" s="3"/>
      <c r="AC17" s="3"/>
      <c r="AD17" s="3"/>
      <c r="AE17" s="3"/>
      <c r="AF17" s="3"/>
      <c r="AG17" s="3"/>
      <c r="AH17" s="3"/>
    </row>
    <row r="18" spans="1:34" ht="23">
      <c r="A18" s="32"/>
      <c r="B18" s="34" t="str">
        <f ca="1">OFFSET(L!$C$1,MATCH("Declaration"&amp;ADDRESS(ROW(),COLUMN(),4),L!$A:$A,0)-1,SL,,)</f>
        <v>Authorizer (*):</v>
      </c>
      <c r="C18" s="68"/>
      <c r="D18" s="349" t="s">
        <v>12830</v>
      </c>
      <c r="E18" s="338"/>
      <c r="F18" s="338"/>
      <c r="G18" s="338"/>
      <c r="H18" s="338"/>
      <c r="I18" s="338"/>
      <c r="J18" s="339"/>
      <c r="K18" s="30"/>
      <c r="L18" s="99"/>
      <c r="Q18" s="3"/>
      <c r="R18" s="3"/>
      <c r="S18" s="3"/>
      <c r="T18" s="3"/>
      <c r="U18" s="3"/>
      <c r="V18" s="3"/>
      <c r="W18" s="3"/>
      <c r="X18" s="3"/>
      <c r="Y18" s="3"/>
      <c r="Z18" s="3"/>
      <c r="AA18" s="3"/>
      <c r="AB18" s="3"/>
      <c r="AC18" s="3"/>
      <c r="AD18" s="3"/>
      <c r="AE18" s="3"/>
      <c r="AF18" s="3"/>
      <c r="AG18" s="3"/>
      <c r="AH18" s="3"/>
    </row>
    <row r="19" spans="1:34" ht="23">
      <c r="A19" s="32"/>
      <c r="B19" s="34" t="str">
        <f ca="1">OFFSET(L!$C$1,MATCH("Declaration"&amp;ADDRESS(ROW(),COLUMN(),4),L!$A:$A,0)-1,SL,,)</f>
        <v>Title - Authorizer:</v>
      </c>
      <c r="C19" s="68"/>
      <c r="D19" s="349" t="s">
        <v>12831</v>
      </c>
      <c r="E19" s="338"/>
      <c r="F19" s="338"/>
      <c r="G19" s="338"/>
      <c r="H19" s="338"/>
      <c r="I19" s="338"/>
      <c r="J19" s="339"/>
      <c r="K19" s="30"/>
      <c r="L19" s="99"/>
      <c r="P19" s="3"/>
      <c r="Q19" s="3"/>
      <c r="R19" s="3"/>
      <c r="S19" s="3"/>
      <c r="T19" s="3"/>
      <c r="U19" s="3"/>
      <c r="V19" s="3"/>
      <c r="W19" s="3"/>
      <c r="X19" s="3"/>
      <c r="Y19" s="3"/>
      <c r="Z19" s="3"/>
      <c r="AA19" s="3"/>
      <c r="AB19" s="3"/>
      <c r="AC19" s="3"/>
      <c r="AD19" s="3"/>
      <c r="AE19" s="3"/>
      <c r="AF19" s="3"/>
      <c r="AG19" s="3"/>
      <c r="AH19" s="3"/>
    </row>
    <row r="20" spans="1:34" ht="23">
      <c r="A20" s="32"/>
      <c r="B20" s="34" t="str">
        <f ca="1">OFFSET(L!$C$1,MATCH("Declaration"&amp;ADDRESS(ROW(),COLUMN(),4),L!$A:$A,0)-1,SL,,)</f>
        <v>Email - Authorizer (*):</v>
      </c>
      <c r="C20" s="68"/>
      <c r="D20" s="337" t="s">
        <v>12832</v>
      </c>
      <c r="E20" s="338"/>
      <c r="F20" s="338"/>
      <c r="G20" s="338"/>
      <c r="H20" s="338"/>
      <c r="I20" s="338"/>
      <c r="J20" s="339"/>
      <c r="K20" s="30"/>
      <c r="L20" s="99"/>
      <c r="P20" s="3"/>
      <c r="Q20" s="3"/>
      <c r="R20" s="3"/>
      <c r="S20" s="3"/>
      <c r="T20" s="3"/>
      <c r="U20" s="3"/>
      <c r="V20" s="3"/>
      <c r="W20" s="3"/>
      <c r="X20" s="3"/>
      <c r="Y20" s="3"/>
      <c r="Z20" s="3"/>
      <c r="AA20" s="3"/>
      <c r="AB20" s="3"/>
      <c r="AC20" s="3"/>
      <c r="AD20" s="3"/>
      <c r="AE20" s="3"/>
      <c r="AF20" s="3"/>
      <c r="AG20" s="3"/>
      <c r="AH20" s="3"/>
    </row>
    <row r="21" spans="1:34" ht="15">
      <c r="A21" s="32"/>
      <c r="B21" s="34" t="str">
        <f ca="1">OFFSET(L!$C$1,MATCH("Declaration"&amp;ADDRESS(ROW(),COLUMN(),4),L!$A:$A,0)-1,SL,,)</f>
        <v>Phone - Authorizer:</v>
      </c>
      <c r="C21" s="125"/>
      <c r="D21" s="349" t="s">
        <v>12833</v>
      </c>
      <c r="E21" s="338"/>
      <c r="F21" s="338"/>
      <c r="G21" s="338"/>
      <c r="H21" s="338"/>
      <c r="I21" s="338"/>
      <c r="J21" s="339"/>
      <c r="K21" s="30"/>
      <c r="L21" s="105"/>
      <c r="P21" s="3"/>
      <c r="Q21" s="3"/>
      <c r="R21" s="3"/>
      <c r="S21" s="3"/>
      <c r="T21" s="3"/>
      <c r="U21" s="3"/>
      <c r="V21" s="3"/>
      <c r="W21" s="3"/>
      <c r="X21" s="3"/>
      <c r="Y21" s="3"/>
      <c r="Z21" s="3"/>
      <c r="AA21" s="3"/>
      <c r="AB21" s="3"/>
      <c r="AC21" s="3"/>
      <c r="AD21" s="3"/>
      <c r="AE21" s="3"/>
      <c r="AF21" s="3"/>
      <c r="AG21" s="3"/>
      <c r="AH21" s="3"/>
    </row>
    <row r="22" spans="1:34" ht="17.5">
      <c r="A22" s="32"/>
      <c r="B22" s="34" t="str">
        <f ca="1">OFFSET(L!$C$1,MATCH("Declaration"&amp;ADDRESS(ROW(),COLUMN(),4),L!$A:$A,0)-1,SL,,)</f>
        <v>Effective Date (*):</v>
      </c>
      <c r="C22" s="69"/>
      <c r="D22" s="370">
        <v>45204</v>
      </c>
      <c r="E22" s="371"/>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7.5">
      <c r="A23" s="35"/>
      <c r="B23" s="70"/>
      <c r="C23" s="14"/>
      <c r="D23" s="363"/>
      <c r="E23" s="363"/>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
      <c r="A24" s="36"/>
      <c r="B24" s="323" t="str">
        <f ca="1">OFFSET(L!$C$1,MATCH("Declaration"&amp;ADDRESS(ROW(),COLUMN(),4),L!$A:$A,0)-1,SL,,)</f>
        <v>Answer the following questions 1 - 7 based on the declaration scope indicated above</v>
      </c>
      <c r="C24" s="323"/>
      <c r="D24" s="323"/>
      <c r="E24" s="323"/>
      <c r="F24" s="323"/>
      <c r="G24" s="323"/>
      <c r="H24" s="323"/>
      <c r="I24" s="323"/>
      <c r="J24" s="323"/>
      <c r="K24" s="37"/>
      <c r="L24" s="100"/>
      <c r="P24" s="3"/>
      <c r="Q24" s="3"/>
      <c r="R24" s="3"/>
      <c r="S24" s="3"/>
      <c r="T24" s="3"/>
      <c r="U24" s="3"/>
      <c r="V24" s="3"/>
      <c r="W24" s="3"/>
      <c r="X24" s="3"/>
      <c r="Y24" s="3"/>
      <c r="Z24" s="3"/>
      <c r="AA24" s="3"/>
      <c r="AB24" s="3"/>
      <c r="AC24" s="3"/>
      <c r="AD24" s="3"/>
      <c r="AE24" s="3"/>
      <c r="AF24" s="3"/>
      <c r="AG24" s="3"/>
      <c r="AH24" s="3"/>
    </row>
    <row r="25" spans="1:34" ht="45">
      <c r="A25" s="35"/>
      <c r="B25" s="38" t="str">
        <f ca="1">OFFSET(L!$C$1,MATCH("Declaration"&amp;ADDRESS(ROW(),COLUMN(),4),L!$A:$A,0)-1,SL,,)</f>
        <v>1) Is any of the cobalt or natural mica intentionally added or used in the product(s) or in the production process? (*)</v>
      </c>
      <c r="C25" s="14"/>
      <c r="D25" s="369" t="str">
        <f ca="1">OFFSET(L!$C$1,MATCH("Declaration"&amp;ADDRESS(ROW(),COLUMN(),4),L!$A:$A,0)-1,SL,,)</f>
        <v>Answer</v>
      </c>
      <c r="E25" s="369"/>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3">
      <c r="A26" s="35"/>
      <c r="B26" s="34" t="str">
        <f ca="1">OFFSET(L!$C$1,MATCH("Declaration"&amp;ADDRESS(ROW(),COLUMN(),4),L!$A:$A,0)-1,SL,,)&amp;P26</f>
        <v>Cobalt</v>
      </c>
      <c r="C26" s="29"/>
      <c r="D26" s="329" t="s">
        <v>23</v>
      </c>
      <c r="E26" s="330"/>
      <c r="F26" s="9"/>
      <c r="G26" s="324" t="s">
        <v>12819</v>
      </c>
      <c r="H26" s="325"/>
      <c r="I26" s="325"/>
      <c r="J26" s="326"/>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3">
      <c r="A27" s="35"/>
      <c r="B27" s="34" t="str">
        <f ca="1">OFFSET(L!$C$1,MATCH("Declaration"&amp;ADDRESS(ROW(),COLUMN(),4),L!$A:$A,0)-1,SL,,)&amp;P27</f>
        <v>Mica</v>
      </c>
      <c r="C27" s="29"/>
      <c r="D27" s="329" t="s">
        <v>23</v>
      </c>
      <c r="E27" s="330"/>
      <c r="F27" s="9"/>
      <c r="G27" s="324" t="s">
        <v>12819</v>
      </c>
      <c r="H27" s="325"/>
      <c r="I27" s="325"/>
      <c r="J27" s="326"/>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3" hidden="1">
      <c r="A28" s="35"/>
      <c r="B28" s="34" t="str">
        <f ca="1">OFFSET(L!$C$1,MATCH("Declaration"&amp;ADDRESS(ROW(),COLUMN(),4),L!$A:$A,0)-1,SL,,)&amp;P28</f>
        <v/>
      </c>
      <c r="C28" s="29"/>
      <c r="D28" s="335" t="s">
        <v>23</v>
      </c>
      <c r="E28" s="336"/>
      <c r="F28" s="9"/>
      <c r="G28" s="324"/>
      <c r="H28" s="325"/>
      <c r="I28" s="325"/>
      <c r="J28" s="326"/>
      <c r="K28" s="30"/>
      <c r="L28" s="106"/>
      <c r="P28" s="39" t="str">
        <f>IF(D$28="No","","(*)")</f>
        <v/>
      </c>
      <c r="R28" s="3"/>
      <c r="S28" s="3"/>
      <c r="T28" s="3"/>
      <c r="U28" s="3"/>
      <c r="V28" s="3"/>
      <c r="W28" s="3"/>
      <c r="X28" s="3"/>
      <c r="Y28" s="3"/>
      <c r="Z28" s="3"/>
      <c r="AA28" s="3"/>
      <c r="AB28" s="3"/>
      <c r="AC28" s="3"/>
      <c r="AD28" s="3"/>
      <c r="AE28" s="3"/>
      <c r="AF28" s="3"/>
      <c r="AG28" s="3"/>
      <c r="AH28" s="3"/>
    </row>
    <row r="29" spans="1:34" ht="23" hidden="1">
      <c r="A29" s="35"/>
      <c r="B29" s="34" t="str">
        <f ca="1">OFFSET(L!$C$1,MATCH("Declaration"&amp;ADDRESS(ROW(),COLUMN(),4),L!$A:$A,0)-1,SL,,)&amp;P29</f>
        <v/>
      </c>
      <c r="C29" s="29"/>
      <c r="D29" s="367" t="s">
        <v>23</v>
      </c>
      <c r="E29" s="368"/>
      <c r="F29" s="9"/>
      <c r="G29" s="324"/>
      <c r="H29" s="325"/>
      <c r="I29" s="325"/>
      <c r="J29" s="326"/>
      <c r="K29" s="30"/>
      <c r="L29" s="106"/>
      <c r="P29" s="39" t="str">
        <f>IF(D$29="No","","(*)")</f>
        <v/>
      </c>
      <c r="R29" s="3"/>
      <c r="S29" s="3"/>
      <c r="T29" s="3"/>
      <c r="U29" s="3"/>
      <c r="V29" s="3"/>
      <c r="W29" s="3"/>
      <c r="X29" s="3"/>
      <c r="Y29" s="3"/>
      <c r="Z29" s="3"/>
      <c r="AA29" s="3"/>
      <c r="AB29" s="3"/>
      <c r="AC29" s="3"/>
      <c r="AD29" s="3"/>
      <c r="AE29" s="3"/>
      <c r="AF29" s="3"/>
      <c r="AG29" s="3"/>
      <c r="AH29" s="3"/>
    </row>
    <row r="30" spans="1:34" ht="17.5">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
      <c r="A31" s="35"/>
      <c r="B31" s="38" t="str">
        <f ca="1">OFFSET(L!$C$1,MATCH("Declaration"&amp;ADDRESS(ROW(),COLUMN(),4),L!$A:$A,0)-1,SL,,)</f>
        <v>2) Does any cobalt or natural mica remain in the product(s)? (*)</v>
      </c>
      <c r="C31" s="14"/>
      <c r="D31" s="361" t="str">
        <f ca="1">D25</f>
        <v>Answer</v>
      </c>
      <c r="E31" s="361"/>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3">
      <c r="A32" s="35"/>
      <c r="B32" s="34" t="str">
        <f ca="1">OFFSET(L!$C$1,MATCH("Declaration"&amp;ADDRESS(ROW(),COLUMN(),4),L!$A:$A,0)-1,SL,,)&amp;P32</f>
        <v>Cobalt</v>
      </c>
      <c r="C32" s="29"/>
      <c r="D32" s="329"/>
      <c r="E32" s="330"/>
      <c r="F32" s="9"/>
      <c r="G32" s="324"/>
      <c r="H32" s="325"/>
      <c r="I32" s="325"/>
      <c r="J32" s="326"/>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3">
      <c r="A33" s="35"/>
      <c r="B33" s="34" t="str">
        <f ca="1">OFFSET(L!$C$1,MATCH("Declaration"&amp;ADDRESS(ROW(),COLUMN(),4),L!$A:$A,0)-1,SL,,)&amp;P33</f>
        <v>Mica</v>
      </c>
      <c r="C33" s="29"/>
      <c r="D33" s="329"/>
      <c r="E33" s="330"/>
      <c r="F33" s="9"/>
      <c r="G33" s="324"/>
      <c r="H33" s="325"/>
      <c r="I33" s="325"/>
      <c r="J33" s="326"/>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3" hidden="1">
      <c r="A34" s="35"/>
      <c r="B34" s="34" t="str">
        <f ca="1">OFFSET(L!$C$1,MATCH("Declaration"&amp;ADDRESS(ROW(),COLUMN(),4),L!$A:$A,0)-1,SL,,)&amp;P34</f>
        <v/>
      </c>
      <c r="C34" s="29"/>
      <c r="D34" s="335" t="s">
        <v>23</v>
      </c>
      <c r="E34" s="336"/>
      <c r="F34" s="9"/>
      <c r="G34" s="324"/>
      <c r="H34" s="325"/>
      <c r="I34" s="325"/>
      <c r="J34" s="326"/>
      <c r="K34" s="30"/>
      <c r="L34" s="106"/>
      <c r="P34" s="39" t="str">
        <f>IF(D$28="No","","(*)")</f>
        <v/>
      </c>
      <c r="R34" s="3"/>
      <c r="S34" s="3"/>
      <c r="T34" s="3"/>
      <c r="U34" s="3"/>
      <c r="V34" s="3"/>
      <c r="W34" s="3"/>
      <c r="X34" s="3"/>
      <c r="Y34" s="3"/>
      <c r="Z34" s="3"/>
      <c r="AA34" s="3"/>
      <c r="AB34" s="3"/>
      <c r="AC34" s="3"/>
      <c r="AD34" s="3"/>
      <c r="AE34" s="3"/>
      <c r="AF34" s="3"/>
      <c r="AG34" s="3"/>
      <c r="AH34" s="3"/>
    </row>
    <row r="35" spans="1:34" ht="23" hidden="1">
      <c r="A35" s="35"/>
      <c r="B35" s="34" t="str">
        <f ca="1">OFFSET(L!$C$1,MATCH("Declaration"&amp;ADDRESS(ROW(),COLUMN(),4),L!$A:$A,0)-1,SL,,)&amp;P35</f>
        <v/>
      </c>
      <c r="C35" s="29"/>
      <c r="D35" s="335" t="s">
        <v>23</v>
      </c>
      <c r="E35" s="336"/>
      <c r="F35" s="9"/>
      <c r="G35" s="324"/>
      <c r="H35" s="325"/>
      <c r="I35" s="325"/>
      <c r="J35" s="326"/>
      <c r="K35" s="30"/>
      <c r="L35" s="106"/>
      <c r="P35" s="39" t="str">
        <f>IF(D$29="No","","(*)")</f>
        <v/>
      </c>
      <c r="R35" s="3"/>
      <c r="S35" s="3"/>
      <c r="T35" s="3"/>
      <c r="U35" s="3"/>
      <c r="V35" s="3"/>
      <c r="W35" s="3"/>
      <c r="X35" s="3"/>
      <c r="Y35" s="3"/>
      <c r="Z35" s="3"/>
      <c r="AA35" s="3"/>
      <c r="AB35" s="3"/>
      <c r="AC35" s="3"/>
      <c r="AD35" s="3"/>
      <c r="AE35" s="3"/>
      <c r="AF35" s="3"/>
      <c r="AG35" s="3"/>
      <c r="AH35" s="3"/>
    </row>
    <row r="36" spans="1:34" ht="17.5">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61" t="str">
        <f ca="1">D25</f>
        <v>Answer</v>
      </c>
      <c r="E37" s="361"/>
      <c r="F37" s="15"/>
      <c r="G37" s="38" t="str">
        <f ca="1">G25</f>
        <v>Comments</v>
      </c>
      <c r="H37" s="362"/>
      <c r="I37" s="362"/>
      <c r="J37" s="362"/>
      <c r="K37" s="30"/>
      <c r="L37" s="100" t="s">
        <v>19</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3">
      <c r="A38" s="35"/>
      <c r="B38" s="34" t="str">
        <f ca="1">OFFSET(L!$C$1,MATCH("Declaration"&amp;ADDRESS(ROW(),COLUMN(),4),L!$A:$A,0)-1,SL,,)&amp;P38</f>
        <v>Cobalt</v>
      </c>
      <c r="C38" s="7"/>
      <c r="D38" s="329"/>
      <c r="E38" s="330"/>
      <c r="F38" s="41"/>
      <c r="G38" s="324"/>
      <c r="H38" s="325"/>
      <c r="I38" s="325"/>
      <c r="J38" s="326"/>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3">
      <c r="A39" s="35"/>
      <c r="B39" s="34" t="str">
        <f ca="1">OFFSET(L!$C$1,MATCH("Declaration"&amp;ADDRESS(ROW(),COLUMN(),4),L!$A:$A,0)-1,SL,,)&amp;P39</f>
        <v>Mica</v>
      </c>
      <c r="C39" s="7"/>
      <c r="D39" s="329"/>
      <c r="E39" s="330"/>
      <c r="F39" s="41"/>
      <c r="G39" s="324"/>
      <c r="H39" s="325"/>
      <c r="I39" s="325"/>
      <c r="J39" s="326"/>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3" hidden="1">
      <c r="A40" s="35"/>
      <c r="B40" s="34">
        <f ca="1">OFFSET(L!$C$1,MATCH("Declaration"&amp;ADDRESS(ROW(),COLUMN(),4),L!$A:$A,0)-1,SL,,)</f>
        <v>0</v>
      </c>
      <c r="C40" s="7"/>
      <c r="D40" s="329"/>
      <c r="E40" s="330"/>
      <c r="F40" s="41"/>
      <c r="G40" s="324"/>
      <c r="H40" s="325"/>
      <c r="I40" s="325"/>
      <c r="J40" s="326"/>
      <c r="K40" s="30"/>
      <c r="L40" s="106"/>
      <c r="P40" s="39" t="str">
        <f>IF(D$40="No","","(*)")</f>
        <v>(*)</v>
      </c>
      <c r="Q40" s="3"/>
      <c r="R40" s="3"/>
      <c r="S40" s="3"/>
      <c r="T40" s="3"/>
      <c r="U40" s="3"/>
      <c r="V40" s="3"/>
      <c r="W40" s="3"/>
      <c r="X40" s="3"/>
      <c r="Y40" s="3">
        <v>40</v>
      </c>
      <c r="Z40" s="3"/>
      <c r="AA40" s="3"/>
      <c r="AB40" s="3"/>
      <c r="AC40" s="3"/>
      <c r="AD40" s="3"/>
      <c r="AE40" s="3"/>
      <c r="AF40" s="3"/>
      <c r="AG40" s="3"/>
    </row>
    <row r="41" spans="1:34" ht="23" hidden="1">
      <c r="A41" s="35"/>
      <c r="B41" s="34">
        <f ca="1">OFFSET(L!$C$1,MATCH("Declaration"&amp;ADDRESS(ROW(),COLUMN(),4),L!$A:$A,0)-1,SL,,)</f>
        <v>0</v>
      </c>
      <c r="C41" s="7"/>
      <c r="D41" s="329"/>
      <c r="E41" s="330"/>
      <c r="F41" s="41"/>
      <c r="G41" s="324"/>
      <c r="H41" s="325"/>
      <c r="I41" s="325"/>
      <c r="J41" s="326"/>
      <c r="K41" s="30"/>
      <c r="L41" s="106"/>
      <c r="P41" s="39" t="str">
        <f>IF(D$41="No","","(*)")</f>
        <v>(*)</v>
      </c>
      <c r="Q41" s="3"/>
      <c r="R41" s="3"/>
      <c r="S41" s="3"/>
      <c r="T41" s="3"/>
      <c r="U41" s="3"/>
      <c r="V41" s="3"/>
      <c r="W41" s="3"/>
      <c r="X41" s="3"/>
      <c r="Y41" s="3">
        <v>41</v>
      </c>
      <c r="Z41" s="3"/>
      <c r="AA41" s="3"/>
      <c r="AB41" s="3"/>
      <c r="AC41" s="3"/>
      <c r="AD41" s="3"/>
      <c r="AE41" s="3"/>
      <c r="AF41" s="3"/>
      <c r="AG41" s="3"/>
    </row>
    <row r="42" spans="1:34" ht="17.5">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5" customHeight="1">
      <c r="A43" s="35"/>
      <c r="B43" s="38" t="str">
        <f ca="1">OFFSET(L!$C$1,MATCH("Declaration"&amp;ADDRESS(ROW(),COLUMN(),4),L!$A:$A,0)-1,SL,,)&amp;Q37</f>
        <v xml:space="preserve">4) Does 100 percent of the cobalt originate from recycled or scrap sources? </v>
      </c>
      <c r="C43" s="7"/>
      <c r="D43" s="361" t="str">
        <f ca="1">D25</f>
        <v>Answer</v>
      </c>
      <c r="E43" s="361"/>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3">
      <c r="A44" s="35"/>
      <c r="B44" s="34" t="str">
        <f ca="1">B38</f>
        <v>Cobalt</v>
      </c>
      <c r="C44" s="7"/>
      <c r="D44" s="329"/>
      <c r="E44" s="330"/>
      <c r="F44" s="41"/>
      <c r="G44" s="324"/>
      <c r="H44" s="325"/>
      <c r="I44" s="325"/>
      <c r="J44" s="326"/>
      <c r="K44" s="30"/>
      <c r="L44" s="106"/>
      <c r="P44" s="3"/>
      <c r="Q44" s="3"/>
      <c r="R44" s="3"/>
      <c r="S44" s="3"/>
      <c r="T44" s="3"/>
      <c r="U44" s="3"/>
      <c r="V44" s="3"/>
      <c r="W44" s="3"/>
      <c r="X44" s="3"/>
      <c r="Y44" s="3">
        <v>44</v>
      </c>
      <c r="Z44" s="3"/>
      <c r="AA44" s="3"/>
      <c r="AB44" s="3"/>
      <c r="AC44" s="3"/>
      <c r="AD44" s="3"/>
      <c r="AE44" s="3"/>
      <c r="AF44" s="3"/>
      <c r="AG44" s="3"/>
      <c r="AH44" s="3"/>
    </row>
    <row r="45" spans="1:34" ht="23" hidden="1">
      <c r="A45" s="35"/>
      <c r="B45" s="34"/>
      <c r="C45" s="7"/>
      <c r="D45" s="329"/>
      <c r="E45" s="330"/>
      <c r="F45" s="41"/>
      <c r="G45" s="324"/>
      <c r="H45" s="325"/>
      <c r="I45" s="325"/>
      <c r="J45" s="326"/>
      <c r="K45" s="30"/>
      <c r="L45" s="106"/>
      <c r="P45" s="3"/>
      <c r="Q45" s="3"/>
      <c r="R45" s="3"/>
      <c r="S45" s="3"/>
      <c r="T45" s="3"/>
      <c r="U45" s="3"/>
      <c r="V45" s="3"/>
      <c r="W45" s="3"/>
      <c r="X45" s="3"/>
      <c r="Y45" s="3">
        <v>45</v>
      </c>
      <c r="Z45" s="3"/>
      <c r="AA45" s="3"/>
      <c r="AB45" s="3"/>
      <c r="AC45" s="3"/>
      <c r="AD45" s="3"/>
      <c r="AE45" s="3"/>
      <c r="AF45" s="3"/>
      <c r="AG45" s="3"/>
      <c r="AH45" s="3"/>
    </row>
    <row r="46" spans="1:34" ht="23" hidden="1">
      <c r="A46" s="35"/>
      <c r="B46" s="34">
        <f ca="1">B40</f>
        <v>0</v>
      </c>
      <c r="C46" s="7"/>
      <c r="D46" s="335"/>
      <c r="E46" s="336"/>
      <c r="F46" s="41"/>
      <c r="G46" s="324"/>
      <c r="H46" s="325"/>
      <c r="I46" s="325"/>
      <c r="J46" s="326"/>
      <c r="K46" s="30"/>
      <c r="L46" s="106"/>
      <c r="P46" s="3"/>
      <c r="Q46" s="3"/>
      <c r="R46" s="3"/>
      <c r="S46" s="3"/>
      <c r="T46" s="3"/>
      <c r="U46" s="3"/>
      <c r="V46" s="3"/>
      <c r="W46" s="3"/>
      <c r="X46" s="3"/>
      <c r="Y46" s="3">
        <v>46</v>
      </c>
      <c r="Z46" s="3"/>
      <c r="AA46" s="3"/>
      <c r="AB46" s="3"/>
      <c r="AC46" s="3"/>
      <c r="AD46" s="3"/>
      <c r="AE46" s="3"/>
      <c r="AF46" s="3"/>
      <c r="AG46" s="3"/>
      <c r="AH46" s="3"/>
    </row>
    <row r="47" spans="1:34" ht="23" hidden="1">
      <c r="A47" s="35"/>
      <c r="B47" s="34">
        <f ca="1">B41</f>
        <v>0</v>
      </c>
      <c r="C47" s="7"/>
      <c r="D47" s="335"/>
      <c r="E47" s="336"/>
      <c r="F47" s="41"/>
      <c r="G47" s="324"/>
      <c r="H47" s="325"/>
      <c r="I47" s="325"/>
      <c r="J47" s="326"/>
      <c r="K47" s="30"/>
      <c r="L47" s="106"/>
      <c r="P47" s="3"/>
      <c r="Q47" s="3"/>
      <c r="R47" s="3"/>
      <c r="S47" s="3"/>
      <c r="T47" s="3"/>
      <c r="U47" s="3"/>
      <c r="V47" s="3"/>
      <c r="W47" s="3"/>
      <c r="X47" s="3"/>
      <c r="Y47" s="3">
        <v>47</v>
      </c>
      <c r="Z47" s="3"/>
      <c r="AA47" s="3"/>
      <c r="AB47" s="3"/>
      <c r="AC47" s="3"/>
      <c r="AD47" s="3"/>
      <c r="AE47" s="3"/>
      <c r="AF47" s="3"/>
      <c r="AG47" s="3"/>
      <c r="AH47" s="3"/>
    </row>
    <row r="48" spans="1:34" ht="17.5">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400000000000006" customHeight="1">
      <c r="A49" s="35"/>
      <c r="B49" s="123" t="str">
        <f ca="1">OFFSET(L!$C$1,MATCH("Declaration"&amp;ADDRESS(ROW(),COLUMN(),4),L!$A:$A,0)-1,SL,,)&amp;Q37</f>
        <v>5) What percentage of relevant suppliers have provided a response to your supply chain survey?</v>
      </c>
      <c r="C49" s="7"/>
      <c r="D49" s="361" t="str">
        <f ca="1">D25</f>
        <v>Answer</v>
      </c>
      <c r="E49" s="361"/>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3">
      <c r="A50" s="35"/>
      <c r="B50" s="34" t="str">
        <f ca="1">B38</f>
        <v>Cobalt</v>
      </c>
      <c r="C50" s="29"/>
      <c r="D50" s="333"/>
      <c r="E50" s="334"/>
      <c r="F50" s="41"/>
      <c r="G50" s="324"/>
      <c r="H50" s="325"/>
      <c r="I50" s="325"/>
      <c r="J50" s="326"/>
      <c r="K50" s="30"/>
      <c r="L50" s="106"/>
      <c r="P50" s="3"/>
      <c r="Q50" s="3"/>
      <c r="R50" s="3"/>
      <c r="S50" s="3"/>
      <c r="T50" s="3"/>
      <c r="U50" s="3"/>
      <c r="V50" s="3"/>
      <c r="W50" s="3"/>
      <c r="X50" s="3"/>
      <c r="Y50" s="3">
        <v>50</v>
      </c>
      <c r="Z50" s="3"/>
      <c r="AA50" s="3"/>
      <c r="AB50" s="3"/>
      <c r="AC50" s="3"/>
      <c r="AD50" s="3"/>
      <c r="AE50" s="3"/>
      <c r="AF50" s="3"/>
      <c r="AG50" s="3"/>
      <c r="AH50" s="3"/>
    </row>
    <row r="51" spans="1:34" ht="23">
      <c r="A51" s="35"/>
      <c r="B51" s="34" t="str">
        <f ca="1">B39</f>
        <v>Mica</v>
      </c>
      <c r="C51" s="29"/>
      <c r="D51" s="333"/>
      <c r="E51" s="334"/>
      <c r="F51" s="41"/>
      <c r="G51" s="324"/>
      <c r="H51" s="325"/>
      <c r="I51" s="325"/>
      <c r="J51" s="326"/>
      <c r="K51" s="30"/>
      <c r="L51" s="106"/>
      <c r="P51" s="3"/>
      <c r="Q51" s="3"/>
      <c r="R51" s="3"/>
      <c r="S51" s="3"/>
      <c r="T51" s="3"/>
      <c r="U51" s="3"/>
      <c r="V51" s="3"/>
      <c r="W51" s="3"/>
      <c r="X51" s="3"/>
      <c r="Y51" s="3">
        <v>51</v>
      </c>
      <c r="Z51" s="3"/>
      <c r="AA51" s="3"/>
      <c r="AB51" s="3"/>
      <c r="AC51" s="3"/>
      <c r="AD51" s="3"/>
      <c r="AE51" s="3"/>
      <c r="AF51" s="3"/>
      <c r="AG51" s="3"/>
      <c r="AH51" s="3"/>
    </row>
    <row r="52" spans="1:34" ht="23" hidden="1">
      <c r="A52" s="35"/>
      <c r="B52" s="34">
        <f ca="1">B40</f>
        <v>0</v>
      </c>
      <c r="C52" s="29"/>
      <c r="D52" s="331"/>
      <c r="E52" s="332"/>
      <c r="F52" s="41"/>
      <c r="G52" s="324"/>
      <c r="H52" s="325"/>
      <c r="I52" s="325"/>
      <c r="J52" s="326"/>
      <c r="K52" s="30"/>
      <c r="L52" s="106"/>
      <c r="P52" s="3"/>
      <c r="Q52" s="3"/>
      <c r="R52" s="3"/>
      <c r="S52" s="3"/>
      <c r="T52" s="3"/>
      <c r="U52" s="3"/>
      <c r="V52" s="3"/>
      <c r="W52" s="3"/>
      <c r="X52" s="3"/>
      <c r="Y52" s="3">
        <v>52</v>
      </c>
      <c r="Z52" s="3"/>
      <c r="AA52" s="3"/>
      <c r="AB52" s="3"/>
      <c r="AC52" s="3"/>
      <c r="AD52" s="3"/>
      <c r="AE52" s="3"/>
      <c r="AF52" s="3"/>
      <c r="AG52" s="3"/>
      <c r="AH52" s="3"/>
    </row>
    <row r="53" spans="1:34" ht="23" hidden="1">
      <c r="A53" s="35"/>
      <c r="B53" s="34">
        <f ca="1">B41</f>
        <v>0</v>
      </c>
      <c r="C53" s="29"/>
      <c r="D53" s="331"/>
      <c r="E53" s="332"/>
      <c r="F53" s="41"/>
      <c r="G53" s="324"/>
      <c r="H53" s="325"/>
      <c r="I53" s="325"/>
      <c r="J53" s="326"/>
      <c r="K53" s="30"/>
      <c r="L53" s="106"/>
      <c r="P53" s="3"/>
      <c r="Q53" s="3"/>
      <c r="R53" s="3"/>
      <c r="S53" s="3"/>
      <c r="T53" s="3"/>
      <c r="U53" s="3"/>
      <c r="V53" s="3"/>
      <c r="W53" s="3"/>
      <c r="X53" s="3"/>
      <c r="Y53" s="3">
        <v>53</v>
      </c>
      <c r="Z53" s="3"/>
      <c r="AA53" s="3"/>
      <c r="AB53" s="3"/>
      <c r="AC53" s="3"/>
      <c r="AD53" s="3"/>
      <c r="AE53" s="3"/>
      <c r="AF53" s="3"/>
      <c r="AG53" s="3"/>
      <c r="AH53" s="3"/>
    </row>
    <row r="54" spans="1:34" ht="1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5">
      <c r="A55" s="35"/>
      <c r="B55" s="123" t="str">
        <f ca="1">OFFSET(L!$C$1,MATCH("Declaration"&amp;ADDRESS(ROW(),COLUMN(),4),L!$A:$A,0)-1,SL,,)&amp;Q37</f>
        <v>6) Have you identified all of the smelters or processors supplying the cobalt or natural mica to your supply chain?</v>
      </c>
      <c r="C55" s="7"/>
      <c r="D55" s="361" t="str">
        <f ca="1">D25</f>
        <v>Answer</v>
      </c>
      <c r="E55" s="361"/>
      <c r="F55" s="15"/>
      <c r="G55" s="38" t="str">
        <f ca="1">G25</f>
        <v>Comments</v>
      </c>
      <c r="H55" s="372"/>
      <c r="I55" s="372"/>
      <c r="J55" s="372"/>
      <c r="K55" s="30"/>
      <c r="L55" s="100" t="s">
        <v>15</v>
      </c>
      <c r="M55" s="101"/>
      <c r="P55" s="3"/>
      <c r="Q55" s="3"/>
      <c r="R55" s="3"/>
      <c r="S55" s="3"/>
      <c r="T55" s="3"/>
      <c r="U55" s="3"/>
      <c r="V55" s="3"/>
      <c r="W55" s="3"/>
      <c r="X55" s="3"/>
      <c r="Y55" s="3">
        <v>55</v>
      </c>
      <c r="Z55" s="3"/>
      <c r="AA55" s="3"/>
      <c r="AB55" s="3"/>
      <c r="AC55" s="3"/>
      <c r="AD55" s="3"/>
      <c r="AE55" s="3"/>
      <c r="AF55" s="3"/>
      <c r="AG55" s="3"/>
      <c r="AH55" s="3"/>
    </row>
    <row r="56" spans="1:34" ht="23">
      <c r="A56" s="35"/>
      <c r="B56" s="34" t="str">
        <f ca="1">B38</f>
        <v>Cobalt</v>
      </c>
      <c r="C56" s="7"/>
      <c r="D56" s="375"/>
      <c r="E56" s="376"/>
      <c r="F56" s="41"/>
      <c r="G56" s="324"/>
      <c r="H56" s="325"/>
      <c r="I56" s="325"/>
      <c r="J56" s="326"/>
      <c r="K56" s="30"/>
      <c r="L56" s="106"/>
      <c r="P56" s="3"/>
      <c r="Q56" s="3"/>
      <c r="R56" s="3"/>
      <c r="S56" s="3"/>
      <c r="T56" s="3"/>
      <c r="U56" s="3"/>
      <c r="V56" s="3"/>
      <c r="W56" s="3"/>
      <c r="X56" s="3"/>
      <c r="Y56" s="3">
        <v>56</v>
      </c>
      <c r="Z56" s="3"/>
      <c r="AA56" s="3"/>
      <c r="AB56" s="3"/>
      <c r="AC56" s="3"/>
      <c r="AD56" s="3"/>
      <c r="AE56" s="3"/>
      <c r="AF56" s="3"/>
      <c r="AG56" s="3"/>
      <c r="AH56" s="3"/>
    </row>
    <row r="57" spans="1:34" ht="23">
      <c r="A57" s="35"/>
      <c r="B57" s="34" t="str">
        <f ca="1">B39</f>
        <v>Mica</v>
      </c>
      <c r="C57" s="7"/>
      <c r="D57" s="329"/>
      <c r="E57" s="330"/>
      <c r="F57" s="41"/>
      <c r="G57" s="324"/>
      <c r="H57" s="325"/>
      <c r="I57" s="325"/>
      <c r="J57" s="326"/>
      <c r="K57" s="30"/>
      <c r="L57" s="106"/>
      <c r="P57" s="3"/>
      <c r="Q57" s="3"/>
      <c r="R57" s="3"/>
      <c r="S57" s="3"/>
      <c r="T57" s="3"/>
      <c r="U57" s="3"/>
      <c r="V57" s="3"/>
      <c r="W57" s="3"/>
      <c r="X57" s="3"/>
      <c r="Y57" s="3">
        <v>57</v>
      </c>
      <c r="Z57" s="3"/>
      <c r="AA57" s="3"/>
      <c r="AB57" s="3"/>
      <c r="AC57" s="3"/>
      <c r="AD57" s="3"/>
      <c r="AE57" s="3"/>
      <c r="AF57" s="3"/>
      <c r="AG57" s="3"/>
      <c r="AH57" s="3"/>
    </row>
    <row r="58" spans="1:34" ht="23" hidden="1">
      <c r="A58" s="35"/>
      <c r="B58" s="34">
        <f ca="1">B40</f>
        <v>0</v>
      </c>
      <c r="C58" s="7"/>
      <c r="D58" s="335"/>
      <c r="E58" s="336"/>
      <c r="F58" s="41"/>
      <c r="G58" s="324"/>
      <c r="H58" s="325"/>
      <c r="I58" s="325"/>
      <c r="J58" s="326"/>
      <c r="K58" s="30"/>
      <c r="L58" s="106"/>
      <c r="P58" s="3"/>
      <c r="Q58" s="3"/>
      <c r="R58" s="3"/>
      <c r="S58" s="3"/>
      <c r="T58" s="3"/>
      <c r="U58" s="3"/>
      <c r="V58" s="3"/>
      <c r="W58" s="3"/>
      <c r="X58" s="3"/>
      <c r="Y58" s="3">
        <v>58</v>
      </c>
      <c r="Z58" s="3"/>
      <c r="AA58" s="3"/>
      <c r="AB58" s="3"/>
      <c r="AC58" s="3"/>
      <c r="AD58" s="3"/>
      <c r="AE58" s="3"/>
      <c r="AF58" s="3"/>
      <c r="AG58" s="3"/>
      <c r="AH58" s="3"/>
    </row>
    <row r="59" spans="1:34" ht="23" hidden="1">
      <c r="A59" s="35"/>
      <c r="B59" s="34">
        <f ca="1">B41</f>
        <v>0</v>
      </c>
      <c r="C59" s="7"/>
      <c r="D59" s="335"/>
      <c r="E59" s="336"/>
      <c r="F59" s="41"/>
      <c r="G59" s="324"/>
      <c r="H59" s="325"/>
      <c r="I59" s="325"/>
      <c r="J59" s="326"/>
      <c r="K59" s="30"/>
      <c r="L59" s="106"/>
      <c r="P59" s="3"/>
      <c r="Q59" s="3"/>
      <c r="R59" s="3"/>
      <c r="S59" s="3"/>
      <c r="T59" s="3"/>
      <c r="U59" s="3"/>
      <c r="V59" s="3"/>
      <c r="W59" s="3"/>
      <c r="X59" s="3"/>
      <c r="Y59" s="3">
        <v>59</v>
      </c>
      <c r="Z59" s="3"/>
      <c r="AA59" s="3"/>
      <c r="AB59" s="3"/>
      <c r="AC59" s="3"/>
      <c r="AD59" s="3"/>
      <c r="AE59" s="3"/>
      <c r="AF59" s="3"/>
      <c r="AG59" s="3"/>
      <c r="AH59" s="3"/>
    </row>
    <row r="60" spans="1:34" ht="1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5">
      <c r="A61" s="35"/>
      <c r="B61" s="38" t="str">
        <f ca="1">OFFSET(L!$C$1,MATCH("Declaration"&amp;ADDRESS(ROW(),COLUMN(),4),L!$A:$A,0)-1,SL,,)&amp;Q37</f>
        <v>7) Has all applicable smelter or processor information received by your company been reported in this declaration?</v>
      </c>
      <c r="C61" s="7"/>
      <c r="D61" s="361" t="str">
        <f ca="1">D25</f>
        <v>Answer</v>
      </c>
      <c r="E61" s="361"/>
      <c r="F61" s="15"/>
      <c r="G61" s="38" t="str">
        <f ca="1">G25</f>
        <v>Comments</v>
      </c>
      <c r="H61" s="372" t="str">
        <f>IF(Q69="(*)","Click here to enter smelter names","")</f>
        <v/>
      </c>
      <c r="I61" s="372"/>
      <c r="J61" s="372"/>
      <c r="K61" s="30"/>
      <c r="L61" s="100" t="s">
        <v>15</v>
      </c>
      <c r="M61" s="101"/>
      <c r="P61" s="3"/>
      <c r="Q61" s="3"/>
      <c r="R61" s="3"/>
      <c r="S61" s="3"/>
      <c r="T61" s="3"/>
      <c r="U61" s="3"/>
      <c r="V61" s="3"/>
      <c r="W61" s="3"/>
      <c r="X61" s="3"/>
      <c r="Y61" s="3">
        <v>61</v>
      </c>
      <c r="Z61" s="3"/>
      <c r="AA61" s="3"/>
      <c r="AB61" s="3"/>
      <c r="AC61" s="3"/>
      <c r="AD61" s="3"/>
      <c r="AE61" s="3"/>
      <c r="AF61" s="3"/>
      <c r="AG61" s="3"/>
      <c r="AH61" s="3"/>
    </row>
    <row r="62" spans="1:34" ht="23">
      <c r="A62" s="35"/>
      <c r="B62" s="34" t="str">
        <f ca="1">B38</f>
        <v>Cobalt</v>
      </c>
      <c r="C62" s="29"/>
      <c r="D62" s="329"/>
      <c r="E62" s="330"/>
      <c r="F62" s="42"/>
      <c r="G62" s="324"/>
      <c r="H62" s="325"/>
      <c r="I62" s="325"/>
      <c r="J62" s="326"/>
      <c r="K62" s="30"/>
      <c r="L62" s="106"/>
      <c r="P62" s="3"/>
      <c r="Q62" s="3"/>
      <c r="R62" s="3"/>
      <c r="S62" s="3"/>
      <c r="T62" s="3"/>
      <c r="U62" s="3"/>
      <c r="V62" s="3"/>
      <c r="W62" s="3"/>
      <c r="X62" s="3"/>
      <c r="Y62" s="3">
        <v>62</v>
      </c>
      <c r="Z62" s="3"/>
      <c r="AA62" s="3"/>
      <c r="AB62" s="3"/>
      <c r="AC62" s="3"/>
      <c r="AD62" s="3"/>
      <c r="AE62" s="3"/>
      <c r="AF62" s="3"/>
      <c r="AG62" s="3"/>
      <c r="AH62" s="3"/>
    </row>
    <row r="63" spans="1:34" ht="23">
      <c r="A63" s="35"/>
      <c r="B63" s="34" t="str">
        <f ca="1">B39</f>
        <v>Mica</v>
      </c>
      <c r="C63" s="29"/>
      <c r="D63" s="329"/>
      <c r="E63" s="330"/>
      <c r="F63" s="42"/>
      <c r="G63" s="324"/>
      <c r="H63" s="325"/>
      <c r="I63" s="325"/>
      <c r="J63" s="326"/>
      <c r="K63" s="30"/>
      <c r="L63" s="106"/>
      <c r="P63" s="3"/>
      <c r="Q63" s="3"/>
      <c r="R63" s="3"/>
      <c r="S63" s="3"/>
      <c r="T63" s="3"/>
      <c r="U63" s="3"/>
      <c r="V63" s="3"/>
      <c r="W63" s="3"/>
      <c r="X63" s="3"/>
      <c r="Y63" s="3">
        <v>63</v>
      </c>
      <c r="Z63" s="3"/>
      <c r="AA63" s="3"/>
      <c r="AB63" s="3"/>
      <c r="AC63" s="3"/>
      <c r="AD63" s="3"/>
      <c r="AE63" s="3"/>
      <c r="AF63" s="3"/>
      <c r="AG63" s="3"/>
      <c r="AH63" s="3"/>
    </row>
    <row r="64" spans="1:34" ht="23" hidden="1">
      <c r="A64" s="35"/>
      <c r="B64" s="34">
        <f ca="1">B40</f>
        <v>0</v>
      </c>
      <c r="C64" s="29"/>
      <c r="D64" s="335"/>
      <c r="E64" s="336"/>
      <c r="F64" s="42"/>
      <c r="G64" s="324"/>
      <c r="H64" s="325"/>
      <c r="I64" s="325"/>
      <c r="J64" s="326"/>
      <c r="K64" s="30"/>
      <c r="L64" s="106"/>
      <c r="P64" s="3"/>
      <c r="Q64" s="3"/>
      <c r="R64" s="3"/>
      <c r="S64" s="3"/>
      <c r="T64" s="3"/>
      <c r="U64" s="3"/>
      <c r="V64" s="3"/>
      <c r="W64" s="3"/>
      <c r="X64" s="3"/>
      <c r="Y64" s="3">
        <v>64</v>
      </c>
      <c r="Z64" s="3"/>
      <c r="AA64" s="3"/>
      <c r="AB64" s="3"/>
      <c r="AC64" s="3"/>
      <c r="AD64" s="3"/>
      <c r="AE64" s="3"/>
      <c r="AF64" s="3"/>
      <c r="AG64" s="3"/>
      <c r="AH64" s="3"/>
    </row>
    <row r="65" spans="1:34" ht="23" hidden="1">
      <c r="A65" s="32"/>
      <c r="B65" s="34">
        <f ca="1">B41</f>
        <v>0</v>
      </c>
      <c r="C65" s="43"/>
      <c r="D65" s="335"/>
      <c r="E65" s="336"/>
      <c r="F65" s="44"/>
      <c r="G65" s="324"/>
      <c r="H65" s="325"/>
      <c r="I65" s="325"/>
      <c r="J65" s="326"/>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81" t="str">
        <f ca="1">OFFSET(L!$C$1,MATCH("Declaration"&amp;ADDRESS(ROW(),COLUMN(),4),L!$A:$A,0)-1,SL,,)</f>
        <v>Answer the Following Questions at a Company Level</v>
      </c>
      <c r="C67" s="381"/>
      <c r="D67" s="381"/>
      <c r="E67" s="381"/>
      <c r="F67" s="381"/>
      <c r="G67" s="381"/>
      <c r="H67" s="381"/>
      <c r="I67" s="381"/>
      <c r="J67" s="381"/>
      <c r="K67" s="30"/>
      <c r="L67" s="103"/>
      <c r="P67" s="3"/>
      <c r="Q67" s="3"/>
      <c r="R67" s="3"/>
      <c r="S67" s="3"/>
      <c r="T67" s="3"/>
      <c r="U67" s="3"/>
      <c r="V67" s="3"/>
      <c r="W67" s="3"/>
      <c r="X67" s="3"/>
      <c r="Y67" s="3">
        <v>67</v>
      </c>
      <c r="Z67" s="3"/>
      <c r="AA67" s="3"/>
      <c r="AB67" s="3"/>
      <c r="AC67" s="3"/>
      <c r="AD67" s="3"/>
      <c r="AE67" s="3"/>
      <c r="AF67" s="3"/>
      <c r="AG67" s="3"/>
      <c r="AH67" s="3"/>
    </row>
    <row r="68" spans="1:34" ht="15">
      <c r="A68" s="45"/>
      <c r="B68" s="46" t="str">
        <f ca="1">OFFSET(L!$C$1,MATCH("Declaration"&amp;ADDRESS(ROW(),COLUMN(),4),L!$A:$A,0)-1,SL,,)</f>
        <v>Question</v>
      </c>
      <c r="C68" s="72"/>
      <c r="D68" s="369" t="str">
        <f ca="1">D25</f>
        <v>Answer</v>
      </c>
      <c r="E68" s="369"/>
      <c r="F68" s="47"/>
      <c r="G68" s="369" t="str">
        <f ca="1">G25</f>
        <v>Comments</v>
      </c>
      <c r="H68" s="369" t="e">
        <f>HLOOKUP(SL,LT,$O68,0)</f>
        <v>#NAME?</v>
      </c>
      <c r="I68" s="369"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5" customHeight="1">
      <c r="A69" s="35"/>
      <c r="B69" s="50" t="str">
        <f ca="1">OFFSET(L!$C$1,MATCH("Declaration"&amp;ADDRESS(ROW(),COLUMN(),4),L!$A:$A,0)-1,SL,,)&amp;P38</f>
        <v>A. Have you established a responsible minerals sourcing policy?</v>
      </c>
      <c r="C69" s="51"/>
      <c r="D69" s="329" t="s">
        <v>26</v>
      </c>
      <c r="E69" s="330"/>
      <c r="F69" s="51"/>
      <c r="G69" s="324"/>
      <c r="H69" s="325"/>
      <c r="I69" s="325"/>
      <c r="J69" s="326"/>
      <c r="K69" s="30"/>
      <c r="L69" s="102" t="s">
        <v>19</v>
      </c>
      <c r="M69" s="101"/>
      <c r="P69" s="3"/>
      <c r="Q69" s="3"/>
      <c r="R69" s="3"/>
      <c r="S69" s="3"/>
      <c r="T69" s="3"/>
      <c r="U69" s="3"/>
      <c r="V69" s="3"/>
      <c r="W69" s="3"/>
      <c r="X69" s="3"/>
      <c r="Y69" s="3">
        <v>69</v>
      </c>
      <c r="Z69" s="3"/>
      <c r="AA69" s="3"/>
      <c r="AB69" s="3"/>
      <c r="AC69" s="3"/>
      <c r="AD69" s="3"/>
      <c r="AE69" s="3"/>
      <c r="AF69" s="3"/>
      <c r="AG69" s="3"/>
      <c r="AH69" s="3"/>
    </row>
    <row r="70" spans="1:34" ht="15">
      <c r="A70" s="35"/>
      <c r="B70" s="52"/>
      <c r="C70" s="9"/>
      <c r="D70" s="1"/>
      <c r="E70" s="1"/>
      <c r="F70" s="9"/>
      <c r="G70" s="374"/>
      <c r="H70" s="374"/>
      <c r="I70" s="374"/>
      <c r="J70" s="374"/>
      <c r="K70" s="30"/>
      <c r="L70" s="102"/>
      <c r="M70" s="101"/>
      <c r="P70" s="3"/>
      <c r="Q70" s="3"/>
      <c r="R70" s="3"/>
      <c r="S70" s="3"/>
      <c r="T70" s="3"/>
      <c r="U70" s="3"/>
      <c r="V70" s="3"/>
      <c r="W70" s="3"/>
      <c r="X70" s="3"/>
      <c r="Y70" s="3">
        <v>70</v>
      </c>
      <c r="Z70" s="3"/>
      <c r="AA70" s="3"/>
      <c r="AB70" s="3"/>
      <c r="AC70" s="3"/>
      <c r="AD70" s="3"/>
      <c r="AE70" s="3"/>
      <c r="AF70" s="3"/>
      <c r="AG70" s="3"/>
      <c r="AH70" s="3"/>
    </row>
    <row r="71" spans="1:34" ht="42.65"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9" t="s">
        <v>26</v>
      </c>
      <c r="E71" s="330"/>
      <c r="F71" s="51"/>
      <c r="G71" s="385" t="s">
        <v>12820</v>
      </c>
      <c r="H71" s="386"/>
      <c r="I71" s="386"/>
      <c r="J71" s="387"/>
      <c r="K71" s="30"/>
      <c r="L71" s="102" t="s">
        <v>19</v>
      </c>
      <c r="M71" s="101"/>
      <c r="P71" s="3"/>
      <c r="Q71" s="3"/>
      <c r="R71" s="3"/>
      <c r="S71" s="3"/>
      <c r="T71" s="3"/>
      <c r="U71" s="3"/>
      <c r="V71" s="3"/>
      <c r="W71" s="3"/>
      <c r="X71" s="3"/>
      <c r="Y71" s="3">
        <v>71</v>
      </c>
      <c r="Z71" s="3"/>
      <c r="AA71" s="3"/>
      <c r="AB71" s="3"/>
      <c r="AC71" s="3"/>
      <c r="AD71" s="3"/>
      <c r="AE71" s="3"/>
      <c r="AF71" s="3"/>
      <c r="AG71" s="3"/>
      <c r="AH71" s="3"/>
    </row>
    <row r="72" spans="1:34" ht="1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5"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80"/>
      <c r="E73" s="380"/>
      <c r="F73" s="236"/>
      <c r="G73" s="373"/>
      <c r="H73" s="373"/>
      <c r="I73" s="373"/>
      <c r="J73" s="373"/>
      <c r="K73" s="30"/>
      <c r="L73" s="102" t="s">
        <v>15</v>
      </c>
      <c r="M73" s="101"/>
      <c r="P73" s="3"/>
      <c r="Q73" s="3"/>
      <c r="R73" s="3"/>
      <c r="S73" s="3"/>
      <c r="T73" s="3"/>
      <c r="U73" s="3"/>
      <c r="V73" s="3"/>
      <c r="W73" s="3"/>
      <c r="X73" s="3"/>
      <c r="Y73" s="3">
        <v>75</v>
      </c>
      <c r="Z73" s="3"/>
      <c r="AA73" s="3"/>
      <c r="AB73" s="3"/>
      <c r="AC73" s="3"/>
      <c r="AD73" s="3"/>
      <c r="AE73" s="3"/>
      <c r="AF73" s="3"/>
      <c r="AG73" s="3"/>
      <c r="AH73" s="3"/>
    </row>
    <row r="74" spans="1:34" ht="15">
      <c r="A74" s="35"/>
      <c r="B74" s="34" t="str">
        <f ca="1">B38</f>
        <v>Cobalt</v>
      </c>
      <c r="C74" s="29"/>
      <c r="D74" s="329"/>
      <c r="E74" s="330"/>
      <c r="F74" s="9"/>
      <c r="G74" s="324"/>
      <c r="H74" s="325"/>
      <c r="I74" s="325"/>
      <c r="J74" s="326"/>
      <c r="K74" s="30"/>
      <c r="L74" s="102"/>
      <c r="M74" s="101"/>
      <c r="P74" s="3"/>
      <c r="Q74" s="3"/>
      <c r="R74" s="3"/>
      <c r="S74" s="3"/>
      <c r="T74" s="3"/>
      <c r="U74" s="3"/>
      <c r="V74" s="3"/>
      <c r="W74" s="3"/>
      <c r="X74" s="3"/>
      <c r="Y74" s="3"/>
      <c r="Z74" s="3"/>
      <c r="AA74" s="3"/>
      <c r="AB74" s="3"/>
      <c r="AC74" s="3"/>
      <c r="AD74" s="3"/>
      <c r="AE74" s="3"/>
      <c r="AF74" s="3"/>
      <c r="AG74" s="3"/>
      <c r="AH74" s="3"/>
    </row>
    <row r="75" spans="1:34" ht="15">
      <c r="A75" s="35"/>
      <c r="B75" s="34" t="str">
        <f ca="1">B39</f>
        <v>Mica</v>
      </c>
      <c r="C75" s="29"/>
      <c r="D75" s="329"/>
      <c r="E75" s="330"/>
      <c r="F75" s="9"/>
      <c r="G75" s="324"/>
      <c r="H75" s="325"/>
      <c r="I75" s="325"/>
      <c r="J75" s="326"/>
      <c r="K75" s="30"/>
      <c r="L75" s="102"/>
      <c r="M75" s="101"/>
      <c r="P75" s="3"/>
      <c r="Q75" s="3"/>
      <c r="R75" s="3"/>
      <c r="S75" s="3"/>
      <c r="T75" s="3"/>
      <c r="U75" s="3"/>
      <c r="V75" s="3"/>
      <c r="W75" s="3"/>
      <c r="X75" s="3"/>
      <c r="Y75" s="3"/>
      <c r="Z75" s="3"/>
      <c r="AA75" s="3"/>
      <c r="AB75" s="3"/>
      <c r="AC75" s="3"/>
      <c r="AD75" s="3"/>
      <c r="AE75" s="3"/>
      <c r="AF75" s="3"/>
      <c r="AG75" s="3"/>
      <c r="AH75" s="3"/>
    </row>
    <row r="76" spans="1:34" ht="1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9" t="s">
        <v>26</v>
      </c>
      <c r="E77" s="330"/>
      <c r="F77" s="51"/>
      <c r="G77" s="324" t="s">
        <v>12821</v>
      </c>
      <c r="H77" s="325"/>
      <c r="I77" s="325"/>
      <c r="J77" s="326"/>
      <c r="K77" s="30"/>
      <c r="L77" s="102" t="s">
        <v>19</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2" t="s">
        <v>35</v>
      </c>
      <c r="E79" s="383"/>
      <c r="F79" s="51"/>
      <c r="G79" s="324" t="s">
        <v>12822</v>
      </c>
      <c r="H79" s="325"/>
      <c r="I79" s="325"/>
      <c r="J79" s="326"/>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5">
      <c r="A80" s="35"/>
      <c r="B80" s="55"/>
      <c r="C80" s="9"/>
      <c r="D80" s="1"/>
      <c r="E80" s="1"/>
      <c r="F80" s="10"/>
      <c r="G80" s="374"/>
      <c r="H80" s="374"/>
      <c r="I80" s="374"/>
      <c r="J80" s="374"/>
      <c r="K80" s="30"/>
      <c r="L80" s="102"/>
      <c r="M80" s="101"/>
      <c r="P80" s="3"/>
      <c r="Q80" s="3"/>
      <c r="R80" s="3"/>
      <c r="S80" s="3"/>
      <c r="T80" s="3"/>
      <c r="U80" s="3"/>
      <c r="V80" s="3"/>
      <c r="W80" s="3"/>
      <c r="X80" s="3"/>
      <c r="Y80" s="3">
        <v>80</v>
      </c>
      <c r="Z80" s="3"/>
      <c r="AA80" s="3"/>
      <c r="AB80" s="3"/>
      <c r="AC80" s="3"/>
      <c r="AD80" s="3"/>
      <c r="AE80" s="3"/>
      <c r="AF80" s="3"/>
      <c r="AG80" s="3"/>
      <c r="AH80" s="3"/>
    </row>
    <row r="81" spans="1:34" ht="44.15" customHeight="1">
      <c r="A81" s="35"/>
      <c r="B81" s="50" t="str">
        <f ca="1">OFFSET(L!$C$1,MATCH("Declaration"&amp;ADDRESS(ROW(),COLUMN(),4),L!$A:$A,0)-1,SL,,)&amp;P38</f>
        <v xml:space="preserve">F. Do you review due diligence information received from your suppliers against your company’s expectations? </v>
      </c>
      <c r="C81" s="51"/>
      <c r="D81" s="329" t="s">
        <v>26</v>
      </c>
      <c r="E81" s="330"/>
      <c r="F81" s="51"/>
      <c r="G81" s="324" t="s">
        <v>12823</v>
      </c>
      <c r="H81" s="325"/>
      <c r="I81" s="325"/>
      <c r="J81" s="326"/>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5">
      <c r="A82" s="35"/>
      <c r="B82" s="52"/>
      <c r="C82" s="9"/>
      <c r="D82" s="1"/>
      <c r="E82" s="1"/>
      <c r="F82" s="10"/>
      <c r="G82" s="384"/>
      <c r="H82" s="384"/>
      <c r="I82" s="384"/>
      <c r="J82" s="384"/>
      <c r="K82" s="30"/>
      <c r="L82" s="102"/>
      <c r="M82" s="101"/>
      <c r="P82" s="3"/>
      <c r="Q82" s="3"/>
      <c r="R82" s="3"/>
      <c r="S82" s="3"/>
      <c r="T82" s="3"/>
      <c r="U82" s="3"/>
      <c r="V82" s="3"/>
      <c r="W82" s="3"/>
      <c r="X82" s="3"/>
      <c r="Y82" s="3">
        <v>82</v>
      </c>
      <c r="Z82" s="3"/>
      <c r="AA82" s="3"/>
      <c r="AB82" s="3"/>
      <c r="AC82" s="3"/>
      <c r="AD82" s="3"/>
      <c r="AE82" s="3"/>
      <c r="AF82" s="3"/>
      <c r="AG82" s="3"/>
      <c r="AH82" s="3"/>
    </row>
    <row r="83" spans="1:34" ht="45.65" customHeight="1">
      <c r="A83" s="35"/>
      <c r="B83" s="50" t="str">
        <f ca="1">OFFSET(L!$C$1,MATCH("Declaration"&amp;ADDRESS(ROW(),COLUMN(),4),L!$A:$A,0)-1,SL,,)&amp;P38</f>
        <v xml:space="preserve">G. Does your review process include corrective action management? </v>
      </c>
      <c r="C83" s="51"/>
      <c r="D83" s="329" t="s">
        <v>26</v>
      </c>
      <c r="E83" s="330"/>
      <c r="F83" s="51"/>
      <c r="G83" s="324"/>
      <c r="H83" s="325"/>
      <c r="I83" s="325"/>
      <c r="J83" s="326"/>
      <c r="K83" s="30"/>
      <c r="L83" s="102" t="s">
        <v>19</v>
      </c>
      <c r="M83" s="101"/>
      <c r="P83" s="3"/>
      <c r="Q83" s="3"/>
      <c r="R83" s="3"/>
      <c r="S83" s="3"/>
      <c r="T83" s="3"/>
      <c r="U83" s="3"/>
      <c r="V83" s="3"/>
      <c r="W83" s="3"/>
      <c r="X83" s="3"/>
      <c r="Y83" s="3">
        <v>83</v>
      </c>
      <c r="Z83" s="3"/>
      <c r="AA83" s="3"/>
      <c r="AB83" s="3"/>
      <c r="AC83" s="3"/>
      <c r="AD83" s="3"/>
      <c r="AE83" s="3"/>
      <c r="AF83" s="3"/>
      <c r="AG83" s="3"/>
      <c r="AH83" s="3"/>
    </row>
    <row r="84" spans="1:34" ht="15">
      <c r="A84" s="35"/>
      <c r="B84" s="379" t="str">
        <f>IF(OR($D$8="",$I$3=""),"","Click here to check required fields completion")</f>
        <v/>
      </c>
      <c r="C84" s="379"/>
      <c r="D84" s="379"/>
      <c r="E84" s="379"/>
      <c r="F84" s="379"/>
      <c r="G84" s="379"/>
      <c r="H84" s="379"/>
      <c r="I84" s="379"/>
      <c r="J84" s="379"/>
      <c r="K84" s="30"/>
      <c r="L84" s="103"/>
      <c r="P84" s="3"/>
      <c r="Q84" s="3"/>
      <c r="R84" s="3"/>
      <c r="S84" s="3"/>
      <c r="T84" s="3"/>
      <c r="U84" s="3"/>
      <c r="V84" s="3"/>
      <c r="W84" s="3"/>
      <c r="X84" s="3"/>
      <c r="Y84" s="3">
        <v>86</v>
      </c>
      <c r="Z84" s="3"/>
      <c r="AA84" s="3"/>
      <c r="AB84" s="3"/>
      <c r="AC84" s="3"/>
      <c r="AD84" s="3"/>
      <c r="AE84" s="3"/>
      <c r="AF84" s="3"/>
      <c r="AG84" s="3"/>
      <c r="AH84" s="3"/>
    </row>
    <row r="85" spans="1:34" ht="15.5" thickBot="1">
      <c r="A85" s="377" t="str">
        <f ca="1">OFFSET(L!$C$1,MATCH("General"&amp;"Cpy",L!$A:$A,0)-1,SL,,)</f>
        <v>© 2023 Responsible Minerals Initiative. All rights reserved.</v>
      </c>
      <c r="B85" s="378"/>
      <c r="C85" s="378"/>
      <c r="D85" s="378"/>
      <c r="E85" s="378"/>
      <c r="F85" s="378"/>
      <c r="G85" s="378"/>
      <c r="H85" s="378"/>
      <c r="I85" s="378"/>
      <c r="J85" s="378"/>
      <c r="K85" s="56"/>
      <c r="L85" s="103"/>
      <c r="P85" s="3"/>
      <c r="Q85" s="3"/>
      <c r="R85" s="3"/>
      <c r="S85" s="3"/>
      <c r="T85" s="3"/>
      <c r="U85" s="3"/>
      <c r="V85" s="3"/>
      <c r="W85" s="3"/>
      <c r="X85" s="3"/>
      <c r="Y85" s="3">
        <v>87</v>
      </c>
      <c r="Z85" s="3"/>
      <c r="AA85" s="3"/>
      <c r="AB85" s="3"/>
      <c r="AC85" s="3"/>
      <c r="AD85" s="3"/>
      <c r="AE85" s="3"/>
      <c r="AF85" s="3"/>
      <c r="AG85" s="3"/>
      <c r="AH85" s="3"/>
    </row>
    <row r="86" spans="1:34" ht="15.5" thickTop="1">
      <c r="L86" s="96"/>
      <c r="P86" s="3"/>
      <c r="Q86" s="3"/>
      <c r="R86" s="3"/>
      <c r="S86" s="3"/>
      <c r="T86" s="3"/>
      <c r="U86" s="3"/>
      <c r="V86" s="3"/>
      <c r="W86" s="3"/>
      <c r="X86" s="3"/>
      <c r="Y86" s="3"/>
      <c r="Z86" s="3"/>
      <c r="AA86" s="3"/>
      <c r="AB86" s="3"/>
      <c r="AC86" s="3"/>
      <c r="AD86" s="3"/>
      <c r="AE86" s="3"/>
      <c r="AF86" s="3"/>
      <c r="AG86" s="3"/>
      <c r="AH86" s="3"/>
    </row>
    <row r="90" spans="1:34" ht="15" hidden="1">
      <c r="B90" s="173" t="s">
        <v>26</v>
      </c>
    </row>
    <row r="91" spans="1:34" ht="15" hidden="1">
      <c r="B91" s="173" t="s">
        <v>23</v>
      </c>
    </row>
    <row r="92" spans="1:34" ht="15" hidden="1">
      <c r="B92" s="173" t="s">
        <v>27</v>
      </c>
    </row>
    <row r="93" spans="1:34" ht="15" hidden="1">
      <c r="B93" s="173" t="s">
        <v>28</v>
      </c>
    </row>
    <row r="94" spans="1:34" ht="15" hidden="1">
      <c r="B94" s="173" t="s">
        <v>26</v>
      </c>
    </row>
    <row r="95" spans="1:34" ht="15" hidden="1">
      <c r="B95" s="173" t="s">
        <v>23</v>
      </c>
    </row>
    <row r="96" spans="1:34" ht="15" hidden="1">
      <c r="B96" s="173" t="s">
        <v>27</v>
      </c>
    </row>
    <row r="97" spans="2:2" ht="15" hidden="1">
      <c r="B97" s="173" t="s">
        <v>29</v>
      </c>
    </row>
    <row r="98" spans="2:2" ht="15" hidden="1">
      <c r="B98" s="194">
        <v>1</v>
      </c>
    </row>
    <row r="99" spans="2:2" ht="15" hidden="1">
      <c r="B99" s="173" t="s">
        <v>30</v>
      </c>
    </row>
    <row r="100" spans="2:2" ht="15" hidden="1">
      <c r="B100" s="173" t="s">
        <v>31</v>
      </c>
    </row>
    <row r="101" spans="2:2" ht="15" hidden="1">
      <c r="B101" s="173" t="s">
        <v>32</v>
      </c>
    </row>
    <row r="102" spans="2:2" ht="15" hidden="1">
      <c r="B102" s="173" t="s">
        <v>33</v>
      </c>
    </row>
    <row r="103" spans="2:2" ht="15" hidden="1">
      <c r="B103" s="173" t="s">
        <v>34</v>
      </c>
    </row>
    <row r="104" spans="2:2" ht="15" hidden="1">
      <c r="B104" s="173" t="s">
        <v>35</v>
      </c>
    </row>
    <row r="105" spans="2:2" ht="15" hidden="1">
      <c r="B105" s="173" t="s">
        <v>26</v>
      </c>
    </row>
    <row r="106" spans="2:2" ht="15" hidden="1">
      <c r="B106" s="173" t="s">
        <v>23</v>
      </c>
    </row>
    <row r="107" spans="2:2" ht="15" hidden="1">
      <c r="B107" s="173" t="s">
        <v>35</v>
      </c>
    </row>
    <row r="108" spans="2:2" ht="15" hidden="1">
      <c r="B108" s="173" t="s">
        <v>36</v>
      </c>
    </row>
    <row r="109" spans="2:2" ht="15" hidden="1">
      <c r="B109" s="173" t="s">
        <v>23</v>
      </c>
    </row>
    <row r="110" spans="2:2" ht="15" hidden="1">
      <c r="B110" s="173" t="s">
        <v>26</v>
      </c>
    </row>
    <row r="111" spans="2:2" ht="15" hidden="1">
      <c r="B111" s="173" t="s">
        <v>23</v>
      </c>
    </row>
    <row r="112" spans="2:2" ht="15" hidden="1">
      <c r="B112" s="173" t="s">
        <v>27</v>
      </c>
    </row>
    <row r="113" spans="2:2" ht="15" hidden="1">
      <c r="B113" s="173" t="s">
        <v>37</v>
      </c>
    </row>
    <row r="114" spans="2:2" ht="15" hidden="1">
      <c r="B114" s="173" t="s">
        <v>38</v>
      </c>
    </row>
    <row r="115" spans="2:2" ht="15" hidden="1">
      <c r="B115" s="173" t="s">
        <v>39</v>
      </c>
    </row>
    <row r="116" spans="2:2" ht="15" hidden="1">
      <c r="B116" s="173" t="s">
        <v>40</v>
      </c>
    </row>
    <row r="117" spans="2:2" ht="15" hidden="1">
      <c r="B117" s="173" t="s">
        <v>23</v>
      </c>
    </row>
    <row r="118" spans="2:2" ht="15" hidden="1">
      <c r="B118" s="173" t="s">
        <v>26</v>
      </c>
    </row>
    <row r="119" spans="2:2" ht="15" hidden="1">
      <c r="B119" s="173" t="s">
        <v>41</v>
      </c>
    </row>
    <row r="120" spans="2:2" ht="1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6">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7" stopIfTrue="1">
      <formula>IF(AND(OR($D$26="Yes",$D$26=""),$D$32=""),1,0)</formula>
    </cfRule>
    <cfRule type="expression" dxfId="68" priority="11" stopIfTrue="1">
      <formula>IF($P$26="",TRUE)</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6" stopIfTrue="1">
      <formula>IF(AND(OR($D$27="Yes",$D$27=""),D39=""),1,0)</formula>
    </cfRule>
    <cfRule type="expression" dxfId="62" priority="145" stopIfTrue="1">
      <formula>IF(AND(OR($D$27="No",$D$27="Unknown",$D$27="Not applicable for this declaration",$D$33="No",$D$33="Unknown"),D39=""),1,0)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2" stopIfTrue="1">
      <formula>IF(D69="",TRUE)</formula>
    </cfRule>
    <cfRule type="expression" dxfId="57" priority="1" stopIfTrue="1">
      <formula>AND(OR($D$26="No",$D$26="Unknown",$D$26="Not applicable for this declaration"),OR($D$27="No",$D$27="Unknown",$D$27="Not applicable for this declaration"))</formula>
    </cfRule>
  </conditionalFormatting>
  <conditionalFormatting sqref="D74:E74">
    <cfRule type="expression" dxfId="56" priority="4" stopIfTrue="1">
      <formula>IF(AND(OR($D$26="Yes",$D$26=""),D74=""),1,0)</formula>
    </cfRule>
    <cfRule type="expression" dxfId="55" priority="3" stopIfTrue="1">
      <formula>IF(AND(OR($D$26="No",$D$26="Unknown",$D$26="Not applicable for this declaration",$D$32="No",$D$32="Unknown"),D74=""),1,0)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G71" r:id="rId1" xr:uid="{D75BAE93-4539-42C6-B982-5DB2F943B923}"/>
  </hyperlinks>
  <pageMargins left="0.70866141732283505" right="0.70866141732283505" top="0.74803149606299202" bottom="0.74803149606299202" header="0.31496062992126" footer="0.31496062992126"/>
  <pageSetup scale="41" fitToHeight="0" orientation="portrait" r:id="rId2"/>
  <rowBreaks count="2" manualBreakCount="2">
    <brk id="58" max="11" man="1"/>
    <brk id="60" max="11"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baseColWidth="10" defaultColWidth="8.84375" defaultRowHeight="13.5"/>
  <cols>
    <col min="1" max="1" width="13.69140625" style="171" customWidth="1"/>
    <col min="2" max="2" width="13.3046875" style="97" customWidth="1"/>
    <col min="3" max="3" width="40.4609375" style="97" customWidth="1"/>
    <col min="4" max="4" width="30.69140625" style="97" customWidth="1"/>
    <col min="5" max="5" width="20.84375" style="97" customWidth="1"/>
    <col min="6" max="7" width="13.84375" style="97" customWidth="1"/>
    <col min="8" max="8" width="25.07421875" style="97" customWidth="1"/>
    <col min="9" max="9" width="24.07421875" style="97" customWidth="1"/>
    <col min="10" max="10" width="18.3046875" style="97" customWidth="1"/>
    <col min="11" max="11" width="27.3046875" style="97" customWidth="1"/>
    <col min="12" max="12" width="20.69140625" style="97" customWidth="1"/>
    <col min="13" max="13" width="35.07421875" style="97" customWidth="1"/>
    <col min="14" max="14" width="42.07421875" style="97" customWidth="1"/>
    <col min="15" max="15" width="32.07421875" style="97" customWidth="1"/>
    <col min="16" max="16" width="22.84375" style="97" customWidth="1"/>
    <col min="17" max="17" width="43.4609375" style="97" customWidth="1"/>
    <col min="18" max="18" width="35.84375" style="97" hidden="1" customWidth="1"/>
    <col min="19" max="20" width="17.84375" style="97" hidden="1" customWidth="1"/>
    <col min="21" max="21" width="8.84375" style="97" hidden="1" customWidth="1"/>
    <col min="22" max="22" width="6.07421875" style="97" hidden="1" customWidth="1"/>
    <col min="23" max="23" width="8.69140625" style="97" hidden="1" customWidth="1"/>
    <col min="24" max="24" width="8.84375" style="97" hidden="1" customWidth="1"/>
    <col min="25" max="27" width="4.3046875" style="97" hidden="1" customWidth="1"/>
    <col min="28" max="28" width="7.84375" style="97" hidden="1" customWidth="1"/>
    <col min="29" max="33" width="4.3046875" style="97" hidden="1" customWidth="1"/>
    <col min="34" max="34" width="14.4609375" style="97" hidden="1" customWidth="1"/>
    <col min="35" max="39" width="8.84375" style="97" customWidth="1"/>
    <col min="40" max="16384" width="8.84375" style="97"/>
  </cols>
  <sheetData>
    <row r="1" spans="1:34" s="17" customFormat="1" ht="14"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8" t="s">
        <v>43</v>
      </c>
      <c r="K2" s="389"/>
      <c r="L2" s="389"/>
      <c r="M2" s="389"/>
      <c r="N2" s="389"/>
      <c r="O2" s="389"/>
      <c r="P2" s="163"/>
      <c r="Q2" s="164"/>
      <c r="R2" s="165"/>
      <c r="S2" s="165"/>
      <c r="T2" s="165"/>
      <c r="AH2" s="131" t="s">
        <v>26</v>
      </c>
    </row>
    <row r="3" spans="1:34" s="17" customFormat="1" ht="240.65" customHeight="1">
      <c r="A3" s="204"/>
      <c r="B3" s="390"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0"/>
      <c r="D3" s="390"/>
      <c r="E3" s="390"/>
      <c r="F3" s="166"/>
      <c r="G3" s="391" t="str">
        <f ca="1">OFFSET(L!$C$1,MATCH("General"&amp;"Cpy",L!$A:$A,0)-1,SL,,)</f>
        <v>© 2023 Responsible Minerals Initiative. All rights reserved.</v>
      </c>
      <c r="H3" s="391"/>
      <c r="I3" s="392"/>
      <c r="J3" s="117"/>
      <c r="K3" s="118"/>
      <c r="M3" s="167"/>
      <c r="N3" s="167"/>
      <c r="O3" s="91"/>
      <c r="P3" s="91"/>
      <c r="Q3" s="192" t="s">
        <v>12818</v>
      </c>
      <c r="R3" s="129"/>
      <c r="S3" s="129"/>
      <c r="T3" s="129"/>
      <c r="W3" s="140"/>
      <c r="X3" s="140"/>
      <c r="Y3" s="140"/>
      <c r="Z3" s="140"/>
      <c r="AA3" s="17" t="s">
        <v>44</v>
      </c>
      <c r="AB3" s="17" t="s">
        <v>45</v>
      </c>
      <c r="AH3" s="131" t="s">
        <v>23</v>
      </c>
    </row>
    <row r="4" spans="1:34" s="141" customFormat="1" ht="68.150000000000006"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0">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IF(B5="","",IF(ISERROR(MATCH($J5,SorP!$B$1:$B$5661,0)),"",INDIRECT("'SorP'!$A$"&amp;MATCH($J5,SorP!$B$1:$B$5661,0))))</f>
        <v/>
      </c>
      <c r="U5" s="169"/>
      <c r="V5" s="170" t="e">
        <f>IF(C5="",NA(),MATCH($B5&amp;$C5,'Smelter Look-up'!$J:$J,0))</f>
        <v>#N/A</v>
      </c>
      <c r="X5" s="171">
        <f t="shared" ref="X5:X62" ca="1" si="1">IF(AND(C5="Smelter not listed",OR(LEN(D5)=0,LEN(E5)=0)),1,0)</f>
        <v>0</v>
      </c>
      <c r="AB5" s="171" t="str">
        <f t="shared" ref="AB5:AB62" si="2">B5&amp;C5</f>
        <v/>
      </c>
    </row>
    <row r="6" spans="1:34" s="171" customFormat="1" ht="20">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IF(B6="","",IF(ISERROR(MATCH($J6,SorP!$B$1:$B$5661,0)),"",INDIRECT("'SorP'!$A$"&amp;MATCH($J6,SorP!$B$1:$B$5661,0))))</f>
        <v/>
      </c>
      <c r="U6" s="169"/>
      <c r="V6" s="170" t="e">
        <f>IF(C6="",NA(),MATCH($B6&amp;$C6,'Smelter Look-up'!$J:$J,0))</f>
        <v>#N/A</v>
      </c>
      <c r="X6" s="171">
        <f t="shared" ca="1" si="1"/>
        <v>0</v>
      </c>
      <c r="AB6" s="171" t="str">
        <f t="shared" si="2"/>
        <v/>
      </c>
    </row>
    <row r="7" spans="1:34" s="171" customFormat="1" ht="20">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IF(B7="","",IF(ISERROR(MATCH($J7,SorP!$B$1:$B$5661,0)),"",INDIRECT("'SorP'!$A$"&amp;MATCH($J7,SorP!$B$1:$B$5661,0))))</f>
        <v/>
      </c>
      <c r="U7" s="169"/>
      <c r="V7" s="170" t="e">
        <f>IF(C7="",NA(),MATCH($B7&amp;$C7,'Smelter Look-up'!$J:$J,0))</f>
        <v>#N/A</v>
      </c>
      <c r="X7" s="171">
        <f t="shared" ca="1" si="1"/>
        <v>0</v>
      </c>
      <c r="AB7" s="171" t="str">
        <f t="shared" si="2"/>
        <v/>
      </c>
    </row>
    <row r="8" spans="1:34" s="171" customFormat="1" ht="20">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IF(B8="","",IF(ISERROR(MATCH($J8,SorP!$B$1:$B$5661,0)),"",INDIRECT("'SorP'!$A$"&amp;MATCH($J8,SorP!$B$1:$B$5661,0))))</f>
        <v/>
      </c>
      <c r="U8" s="169"/>
      <c r="V8" s="170" t="e">
        <f>IF(C8="",NA(),MATCH($B8&amp;$C8,'Smelter Look-up'!$J:$J,0))</f>
        <v>#N/A</v>
      </c>
      <c r="X8" s="171">
        <f t="shared" ca="1" si="1"/>
        <v>0</v>
      </c>
      <c r="AB8" s="171" t="str">
        <f t="shared" si="2"/>
        <v/>
      </c>
    </row>
    <row r="9" spans="1:34" s="171" customFormat="1" ht="20">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IF(B9="","",IF(ISERROR(MATCH($J9,SorP!$B$1:$B$5661,0)),"",INDIRECT("'SorP'!$A$"&amp;MATCH($J9,SorP!$B$1:$B$5661,0))))</f>
        <v/>
      </c>
      <c r="U9" s="169"/>
      <c r="V9" s="170" t="e">
        <f>IF(C9="",NA(),MATCH($B9&amp;$C9,'Smelter Look-up'!$J:$J,0))</f>
        <v>#N/A</v>
      </c>
      <c r="X9" s="171">
        <f t="shared" ca="1" si="1"/>
        <v>0</v>
      </c>
      <c r="AB9" s="171" t="str">
        <f t="shared" si="2"/>
        <v/>
      </c>
    </row>
    <row r="10" spans="1:34" s="171" customFormat="1" ht="20">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IF(B10="","",IF(ISERROR(MATCH($J10,SorP!$B$1:$B$5661,0)),"",INDIRECT("'SorP'!$A$"&amp;MATCH($J10,SorP!$B$1:$B$5661,0))))</f>
        <v/>
      </c>
      <c r="U10" s="169"/>
      <c r="V10" s="170" t="e">
        <f>IF(C10="",NA(),MATCH($B10&amp;$C10,'Smelter Look-up'!$J:$J,0))</f>
        <v>#N/A</v>
      </c>
      <c r="X10" s="171">
        <f t="shared" ca="1" si="1"/>
        <v>0</v>
      </c>
      <c r="AB10" s="171" t="str">
        <f t="shared" si="2"/>
        <v/>
      </c>
    </row>
    <row r="11" spans="1:34" s="171" customFormat="1" ht="20">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0">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0">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0">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0">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0">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0">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0">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0">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0">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0">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0">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0">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0">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0">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0">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0">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0">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0">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0">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0">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0">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0">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0">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0">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0">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0">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0">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0">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0">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0">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0">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0">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0">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0">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0">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0">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0">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0">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0">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0">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0">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0">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0">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0">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0">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0">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0">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0">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0">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0">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0">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0">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0">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0">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0">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0">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0">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0">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0">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0">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0">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0">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0">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0">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0">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0">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0">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0">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0">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0">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0">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0">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0">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0">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0">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0">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0">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0">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0">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0">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0">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0">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0">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0">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0">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0">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0">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0">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0">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0">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0">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0">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0">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0">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0">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0">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0">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0">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0">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0">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0">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0">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0">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0">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0">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0">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0">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0">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0">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0">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0">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0">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0">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0">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0">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0">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0">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0">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0">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0">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0">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0">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0">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0">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0">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0">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0">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0">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0">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0">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0">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0">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0">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0">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0">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0">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0">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0">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0">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0">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0">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0">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0">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0">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0">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0">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0">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0">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0">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0">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0">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0">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0">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0">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0.5"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4"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8.84375" defaultRowHeight="13.5"/>
  <cols>
    <col min="1" max="1" width="45.07421875" style="16" customWidth="1"/>
    <col min="2" max="2" width="42.84375" style="17" customWidth="1"/>
    <col min="3" max="3" width="51.4609375" style="16" customWidth="1"/>
    <col min="4" max="4" width="29.07421875" style="17" customWidth="1"/>
    <col min="5" max="5" width="9" style="16" customWidth="1"/>
    <col min="6" max="6" width="13.4609375" style="16" hidden="1" customWidth="1"/>
    <col min="7" max="7" width="13.3046875" style="16" hidden="1" customWidth="1"/>
    <col min="8" max="9" width="9" style="16" hidden="1" customWidth="1"/>
    <col min="10" max="10" width="48.84375" style="16" hidden="1" customWidth="1"/>
    <col min="11" max="11" width="9" style="16" hidden="1" customWidth="1"/>
    <col min="12" max="13" width="8.84375" style="16" hidden="1" customWidth="1"/>
    <col min="14" max="14" width="31.3046875" style="16" hidden="1" customWidth="1"/>
    <col min="15" max="15" width="8.84375" style="16" hidden="1" customWidth="1"/>
    <col min="16" max="26" width="8.84375" style="16" customWidth="1"/>
    <col min="27" max="16384" width="8.84375" style="16"/>
  </cols>
  <sheetData>
    <row r="1" spans="1:10" ht="30" customHeight="1">
      <c r="A1" s="393" t="str">
        <f ca="1">OFFSET(L!$C$1,MATCH("Checker"&amp;ADDRESS(ROW(),COLUMN(),4),L!$A:$A,0)-1,SL,,)</f>
        <v>To ensure all required fields have been populated before submitting to your customers review form for any line items highlighted in red</v>
      </c>
      <c r="B1" s="393"/>
      <c r="C1" s="393"/>
      <c r="D1" s="109" t="str">
        <f ca="1">OFFSET(L!$C$1,MATCH("Checker"&amp;ADDRESS(ROW(),COLUMN(),4),L!$A:$A,0)-1,SL,,)</f>
        <v>Required fields remaining to be completed</v>
      </c>
      <c r="E1" s="17" t="s">
        <v>19</v>
      </c>
    </row>
    <row r="2" spans="1:10" ht="15">
      <c r="A2" s="59" t="s">
        <v>51</v>
      </c>
      <c r="B2" s="60" t="str">
        <f>IF(F60=1,"Click here to return to Smelter List","")</f>
        <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41">
      <c r="A4" s="136" t="str">
        <f ca="1">Declaration!B8</f>
        <v>Company Name (*):</v>
      </c>
      <c r="B4" s="80" t="str">
        <f>Declaration!D8</f>
        <v>Murrelektronik AG</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41">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41">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41">
      <c r="A7" s="136" t="str">
        <f ca="1">Declaration!B15</f>
        <v>Contact Name (*):</v>
      </c>
      <c r="B7" s="80" t="str">
        <f>Declaration!D15</f>
        <v>Stephanie Alannah Imhof</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41">
      <c r="A8" s="136" t="str">
        <f ca="1">Declaration!B16</f>
        <v>Email – Contact (*):</v>
      </c>
      <c r="B8" s="80" t="str">
        <f>Declaration!D16</f>
        <v>stephanie-alannah.imhof@murrelektronik.ch</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41">
      <c r="A9" s="136" t="str">
        <f ca="1">Declaration!B17</f>
        <v>Phone – Contact (*):</v>
      </c>
      <c r="B9" s="80" t="str">
        <f>Declaration!D17</f>
        <v>+41526872731</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1">
      <c r="A10" s="136" t="str">
        <f ca="1">Declaration!B18</f>
        <v>Authorizer (*):</v>
      </c>
      <c r="B10" s="80" t="str">
        <f>Declaration!D18</f>
        <v>Armin Fischer</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41">
      <c r="A11" s="81" t="str">
        <f ca="1">Declaration!B20</f>
        <v>Email - Authorizer (*):</v>
      </c>
      <c r="B11" s="80" t="str">
        <f>Declaration!D20</f>
        <v>armin.fischer@murrelektronik.ch</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41" hidden="1">
      <c r="A12" s="81" t="str">
        <f ca="1">Declaration!B21</f>
        <v>Phone - Authorizer:</v>
      </c>
      <c r="B12" s="80" t="str">
        <f>Declaration!D21</f>
        <v>+41526872701</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41">
      <c r="A13" s="81" t="str">
        <f ca="1">Declaration!B22</f>
        <v>Effective Date (*):</v>
      </c>
      <c r="B13" s="82">
        <f>Declaration!D22</f>
        <v>45204</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7.5">
      <c r="A14" s="80" t="str">
        <f ca="1">Declaration!B25</f>
        <v>1) Is any of the cobalt or natural mica intentionally added or used in the product(s) or in the production process? (*)</v>
      </c>
      <c r="B14" s="83"/>
      <c r="C14" s="83"/>
      <c r="D14" s="87"/>
      <c r="E14" s="17" t="s">
        <v>16</v>
      </c>
      <c r="F14" s="84"/>
      <c r="H14" s="16">
        <f t="shared" si="2"/>
        <v>0</v>
      </c>
    </row>
    <row r="15" spans="1:10" ht="27.5">
      <c r="A15" s="81" t="str">
        <f ca="1">Declaration!B26</f>
        <v>Cobalt</v>
      </c>
      <c r="B15" s="80" t="str">
        <f>Declaration!D26</f>
        <v>No</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41">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41"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41"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40.5">
      <c r="A19" s="80" t="str">
        <f ca="1">Declaration!B31</f>
        <v>2) Does any cobalt or natural mica remain in the product(s)? (*)</v>
      </c>
      <c r="B19" s="83"/>
      <c r="C19" s="83"/>
      <c r="D19" s="87"/>
      <c r="E19" s="17" t="s">
        <v>15</v>
      </c>
      <c r="F19" s="84"/>
      <c r="J19" s="133"/>
    </row>
    <row r="20" spans="1:10" ht="63.65"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5"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4">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5"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41"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41"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40.5">
      <c r="A27" s="80" t="str">
        <f ca="1">Declaration!B43</f>
        <v xml:space="preserve">4) Does 100 percent of the cobalt originate from recycled or scrap sources? </v>
      </c>
      <c r="B27" s="83"/>
      <c r="C27" s="83"/>
      <c r="D27" s="87"/>
      <c r="E27" s="17" t="s">
        <v>15</v>
      </c>
      <c r="F27" s="84"/>
      <c r="J27" s="133"/>
    </row>
    <row r="28" spans="1:10" ht="59.5"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5"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41"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41"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40.5">
      <c r="A32" s="80" t="str">
        <f ca="1">Declaration!B49</f>
        <v>5) What percentage of relevant suppliers have provided a response to your supply chain survey?</v>
      </c>
      <c r="B32" s="83"/>
      <c r="C32" s="83"/>
      <c r="D32" s="87"/>
      <c r="E32" s="17" t="s">
        <v>15</v>
      </c>
      <c r="F32" s="84"/>
    </row>
    <row r="33" spans="1:10" ht="27.5">
      <c r="A33" s="81" t="str">
        <f ca="1">Declaration!B50</f>
        <v>Cobalt</v>
      </c>
      <c r="B33" s="80">
        <f>Declaration!D50</f>
        <v>0</v>
      </c>
      <c r="C33" s="137" t="str">
        <f t="shared" ca="1" si="3"/>
        <v>Complete</v>
      </c>
      <c r="D33" s="232" t="str">
        <f>IF(H33=1,"Click here to answer question 5 for Cobalt","")</f>
        <v/>
      </c>
      <c r="E33" s="17" t="s">
        <v>19</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7.5">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7.5"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7.5"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4">
      <c r="A37" s="80" t="str">
        <f ca="1">Declaration!B55</f>
        <v>6) Have you identified all of the smelters or processors supplying the cobalt or natural mica to your supply chain?</v>
      </c>
      <c r="B37" s="83"/>
      <c r="C37" s="83"/>
      <c r="D37" s="87"/>
      <c r="E37" s="17" t="s">
        <v>13</v>
      </c>
      <c r="F37" s="84"/>
    </row>
    <row r="38" spans="1:10" ht="54.5">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4.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4.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4.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7.5">
      <c r="A42" s="80" t="str">
        <f ca="1">Declaration!B61</f>
        <v>7) Has all applicable smelter or processor information received by your company been reported in this declaration?</v>
      </c>
      <c r="B42" s="83"/>
      <c r="C42" s="83"/>
      <c r="D42" s="87"/>
      <c r="E42" s="17" t="s">
        <v>16</v>
      </c>
      <c r="F42" s="84"/>
    </row>
    <row r="43" spans="1:10" ht="41">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41">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7">
      <c r="A47" s="80" t="str">
        <f ca="1">Declaration!B68</f>
        <v>Question</v>
      </c>
      <c r="B47" s="83"/>
      <c r="C47" s="83"/>
      <c r="D47" s="87"/>
      <c r="E47" s="17" t="s">
        <v>19</v>
      </c>
      <c r="F47" s="84"/>
      <c r="G47" s="84"/>
      <c r="H47" s="84"/>
    </row>
    <row r="48" spans="1:10" ht="41">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41">
      <c r="A49" s="80" t="str">
        <f ca="1">Declaration!B71</f>
        <v xml:space="preserve">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41">
      <c r="A50" s="80" t="s">
        <v>58</v>
      </c>
      <c r="B50" s="80" t="str">
        <f>Declaration!G71</f>
        <v>https://www.murrelektronik.com/downloads/further-documents/environmental-policy-and-principles/</v>
      </c>
      <c r="C50" s="80" t="str">
        <f ca="1">IF(H50=1,J50,I50)</f>
        <v>Complete</v>
      </c>
      <c r="D50" s="206" t="str">
        <f>IF(H50=1,"Click here to answer question (C)","")</f>
        <v/>
      </c>
      <c r="E50" s="17" t="s">
        <v>15</v>
      </c>
      <c r="F50" s="85">
        <f>IF(AND(F49=1,B49="Yes"),1,0)</f>
        <v>0</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
      <c r="A52" s="80" t="str">
        <f ca="1">Declaration!B74</f>
        <v>Cobalt</v>
      </c>
      <c r="B52" s="80">
        <f>Declaration!D74</f>
        <v>0</v>
      </c>
      <c r="C52" s="137" t="str">
        <f t="shared" ca="1" si="3"/>
        <v>Complete</v>
      </c>
      <c r="D52" s="195" t="str">
        <f>IF(H52=1,"Click here to answer question (C)","")</f>
        <v/>
      </c>
      <c r="E52" s="17"/>
      <c r="F52" s="85">
        <f>F23*F$48</f>
        <v>0</v>
      </c>
      <c r="G52" s="63">
        <f t="shared" si="8"/>
        <v>1</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41">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41">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41">
      <c r="A57" s="80" t="str">
        <f ca="1">Declaration!B81</f>
        <v xml:space="preserve">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41">
      <c r="A58" s="80" t="str">
        <f ca="1">Declaration!B83</f>
        <v xml:space="preserve">G. Does your review process include corrective action management? </v>
      </c>
      <c r="B58" s="80" t="str">
        <f>Declaration!D83</f>
        <v>Yes</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41">
      <c r="A59" s="81" t="s">
        <v>59</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41">
      <c r="A60" s="136" t="s">
        <v>60</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41">
      <c r="A61" s="136" t="s">
        <v>61</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5" hidden="1" customHeight="1">
      <c r="A62" s="81"/>
      <c r="B62" s="80"/>
      <c r="C62" s="80"/>
      <c r="D62" s="86"/>
      <c r="E62" s="17" t="s">
        <v>15</v>
      </c>
      <c r="F62" s="85"/>
      <c r="G62" s="63"/>
      <c r="H62" s="64"/>
      <c r="I62" s="132" t="str">
        <f ca="1">OFFSET(L!$C$1,MATCH("Checker"&amp;"Comp",L!$A:$A,0)-1,SL,,)</f>
        <v>Complete</v>
      </c>
      <c r="K62" s="135"/>
    </row>
    <row r="63" spans="1:12" ht="41.15" hidden="1" customHeight="1">
      <c r="A63" s="81"/>
      <c r="B63" s="80"/>
      <c r="C63" s="80"/>
      <c r="D63" s="86"/>
      <c r="E63" s="17" t="s">
        <v>15</v>
      </c>
      <c r="F63" s="85"/>
      <c r="G63" s="63"/>
      <c r="H63" s="64"/>
      <c r="I63" s="132" t="str">
        <f ca="1">OFFSET(L!$C$1,MATCH("Checker"&amp;"Comp",L!$A:$A,0)-1,SL,,)</f>
        <v>Complete</v>
      </c>
      <c r="K63" s="135"/>
    </row>
    <row r="64" spans="1:12" ht="27">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4" thickBot="1"/>
  </sheetData>
  <sheetProtection algorithmName="SHA-512" hashValue="ZkElOVV71bs4kzZZUQQmt30ty40g5eWrn3BopxfqrnZNFRwlIgMcEJDnsA9LH17JnOg86qPV+z/oC68k9Zmapw==" saltValue="xsv4jtY/rbjACt+qiVwcQ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8.84375" defaultRowHeight="13.5"/>
  <cols>
    <col min="1" max="1" width="3.07421875" style="16" customWidth="1"/>
    <col min="2" max="2" width="39.84375" style="92" customWidth="1"/>
    <col min="3" max="3" width="39.84375" style="16" customWidth="1"/>
    <col min="4" max="4" width="58.84375" style="16" customWidth="1"/>
    <col min="5" max="5" width="1.69140625" style="16" customWidth="1"/>
    <col min="6" max="6" width="71.84375" customWidth="1"/>
    <col min="7" max="35" width="9" customWidth="1"/>
    <col min="36" max="16384" width="8.84375" style="18"/>
  </cols>
  <sheetData>
    <row r="1" spans="1:35" ht="34.5" customHeight="1" thickTop="1">
      <c r="A1" s="395" t="str">
        <f ca="1">OFFSET(L!$C$1,MATCH("Product List"&amp;ADDRESS(ROW(),COLUMN(),4),L!$A:$A,0)-1,SL,,)</f>
        <v>Completion required only if reporting level "Product (or List of Products)" selected on the 'Declaration' worksheet.</v>
      </c>
      <c r="B1" s="396"/>
      <c r="C1" s="396"/>
      <c r="D1" s="396"/>
      <c r="E1" s="108"/>
    </row>
    <row r="2" spans="1:35">
      <c r="A2" s="20"/>
      <c r="B2" s="110"/>
      <c r="C2" s="110"/>
      <c r="D2"/>
      <c r="E2" s="21"/>
    </row>
    <row r="3" spans="1:35">
      <c r="A3" s="20"/>
      <c r="B3" s="110"/>
      <c r="C3" s="110"/>
      <c r="D3" s="110"/>
      <c r="E3" s="21"/>
    </row>
    <row r="4" spans="1:35" ht="15.75" customHeight="1">
      <c r="A4" s="20"/>
      <c r="B4" s="394" t="s">
        <v>51</v>
      </c>
      <c r="C4" s="394"/>
      <c r="D4" s="394"/>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7" t="str">
        <f ca="1">OFFSET(L!$C$1,MATCH("General"&amp;"Cpy",L!$A:$A,0)-1,SL,,)</f>
        <v>© 2023 Responsible Minerals Initiative. All rights reserved.</v>
      </c>
      <c r="C1001" s="397"/>
      <c r="D1001" s="397"/>
      <c r="E1001" s="22"/>
    </row>
    <row r="1002" spans="1:35" ht="14"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baseColWidth="10" defaultColWidth="8.84375" defaultRowHeight="13.5"/>
  <cols>
    <col min="1" max="1" width="9.07421875" style="157" bestFit="1" customWidth="1"/>
    <col min="2" max="2" width="42.84375" style="157" customWidth="1"/>
    <col min="3" max="3" width="40.07421875" style="157" customWidth="1"/>
    <col min="4" max="4" width="22.84375" style="157" customWidth="1"/>
    <col min="5" max="5" width="12.69140625" style="157" customWidth="1"/>
    <col min="6" max="6" width="12.69140625" style="158" customWidth="1"/>
    <col min="7" max="7" width="15.3046875" style="157" customWidth="1"/>
    <col min="8" max="8" width="23.84375" style="157" customWidth="1"/>
    <col min="9" max="9" width="28.07421875" style="157" customWidth="1"/>
    <col min="10" max="10" width="38.69140625" style="157" hidden="1" customWidth="1"/>
    <col min="11" max="11" width="24.07421875" style="157" hidden="1" customWidth="1"/>
    <col min="12" max="12" width="17.4609375" style="157" customWidth="1"/>
    <col min="13" max="13" width="16.07421875" style="157" customWidth="1"/>
    <col min="14" max="16384" width="8.84375" style="157"/>
  </cols>
  <sheetData>
    <row r="1" spans="1:13" ht="180"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3">
      <c r="A2" s="399"/>
      <c r="B2" s="399"/>
      <c r="C2" s="399"/>
      <c r="D2" s="399"/>
      <c r="E2" s="399"/>
      <c r="F2" s="399"/>
      <c r="G2" s="399"/>
      <c r="H2" s="399"/>
      <c r="I2" s="399"/>
    </row>
    <row r="3" spans="1:13">
      <c r="A3" s="399"/>
      <c r="B3" s="399"/>
      <c r="C3" s="399"/>
      <c r="D3" s="399"/>
      <c r="E3" s="399"/>
      <c r="F3" s="399"/>
      <c r="G3" s="399"/>
      <c r="H3" s="399"/>
      <c r="I3" s="399"/>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baseColWidth="10" defaultColWidth="8.69140625" defaultRowHeight="14"/>
  <cols>
    <col min="1" max="1" width="14.69140625" style="127" customWidth="1"/>
    <col min="2" max="2" width="14" style="127" customWidth="1"/>
    <col min="3" max="3" width="6.07421875" style="127" customWidth="1"/>
    <col min="4" max="4" width="50.84375" style="127" customWidth="1"/>
    <col min="5" max="5" width="45.84375" style="245" customWidth="1"/>
    <col min="6" max="6" width="61.61328125" style="246" customWidth="1"/>
    <col min="7" max="7" width="61.61328125" style="127" customWidth="1"/>
    <col min="8" max="8" width="65.61328125" style="144" customWidth="1"/>
    <col min="9" max="16384" width="8.69140625" style="189"/>
  </cols>
  <sheetData>
    <row r="1" spans="1:8">
      <c r="B1" s="127" t="s">
        <v>383</v>
      </c>
      <c r="C1" s="127" t="s">
        <v>384</v>
      </c>
      <c r="D1" s="127" t="s">
        <v>18</v>
      </c>
      <c r="E1" s="245" t="s">
        <v>385</v>
      </c>
      <c r="F1" s="246" t="s">
        <v>386</v>
      </c>
      <c r="G1" s="127" t="s">
        <v>387</v>
      </c>
      <c r="H1" s="297" t="s">
        <v>388</v>
      </c>
    </row>
    <row r="2" spans="1:8" ht="41">
      <c r="A2" s="127" t="str">
        <f>B2&amp;C2</f>
        <v>InstructionsA1</v>
      </c>
      <c r="B2" s="127" t="s">
        <v>389</v>
      </c>
      <c r="C2" s="127" t="s">
        <v>390</v>
      </c>
      <c r="D2" s="127" t="s">
        <v>391</v>
      </c>
      <c r="E2" s="245" t="s">
        <v>392</v>
      </c>
      <c r="F2" s="246" t="s">
        <v>393</v>
      </c>
      <c r="G2" s="127" t="s">
        <v>391</v>
      </c>
      <c r="H2" s="297" t="s">
        <v>391</v>
      </c>
    </row>
    <row r="3" spans="1:8">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0.5">
      <c r="A5" s="127" t="str">
        <f t="shared" si="0"/>
        <v>InstructionsA5</v>
      </c>
      <c r="B5" s="127" t="s">
        <v>389</v>
      </c>
      <c r="C5" s="127" t="s">
        <v>405</v>
      </c>
      <c r="D5" s="127" t="s">
        <v>406</v>
      </c>
      <c r="E5" s="245" t="s">
        <v>407</v>
      </c>
      <c r="F5" s="246" t="s">
        <v>408</v>
      </c>
      <c r="G5" s="127" t="s">
        <v>409</v>
      </c>
      <c r="H5" s="297" t="s">
        <v>410</v>
      </c>
    </row>
    <row r="6" spans="1:8">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5">
      <c r="A8" s="127" t="str">
        <f t="shared" si="0"/>
        <v>InstructionsA8</v>
      </c>
      <c r="B8" s="127" t="s">
        <v>389</v>
      </c>
      <c r="C8" s="127" t="s">
        <v>423</v>
      </c>
      <c r="D8" s="127" t="s">
        <v>424</v>
      </c>
      <c r="E8" s="245" t="s">
        <v>425</v>
      </c>
      <c r="F8" s="246" t="s">
        <v>426</v>
      </c>
      <c r="G8" s="127" t="s">
        <v>427</v>
      </c>
      <c r="H8" s="297" t="s">
        <v>428</v>
      </c>
    </row>
    <row r="9" spans="1:8" ht="40.5">
      <c r="A9" s="127" t="str">
        <f t="shared" si="0"/>
        <v>InstructionsA9</v>
      </c>
      <c r="B9" s="127" t="s">
        <v>389</v>
      </c>
      <c r="C9" s="127" t="s">
        <v>429</v>
      </c>
      <c r="D9" s="127" t="s">
        <v>430</v>
      </c>
      <c r="E9" s="245" t="s">
        <v>431</v>
      </c>
      <c r="F9" s="246" t="s">
        <v>432</v>
      </c>
      <c r="G9" s="127" t="s">
        <v>433</v>
      </c>
      <c r="H9" s="297" t="s">
        <v>434</v>
      </c>
    </row>
    <row r="10" spans="1:8" ht="28">
      <c r="A10" s="127" t="str">
        <f>B10&amp;C10</f>
        <v>InstructionsA10</v>
      </c>
      <c r="B10" s="127" t="s">
        <v>389</v>
      </c>
      <c r="C10" s="127" t="s">
        <v>435</v>
      </c>
      <c r="D10" s="127" t="s">
        <v>436</v>
      </c>
      <c r="E10" s="245" t="s">
        <v>437</v>
      </c>
      <c r="F10" s="246" t="s">
        <v>438</v>
      </c>
      <c r="G10" s="127" t="s">
        <v>439</v>
      </c>
      <c r="H10" s="297" t="s">
        <v>440</v>
      </c>
    </row>
    <row r="11" spans="1:8" ht="43.5">
      <c r="A11" s="127" t="str">
        <f t="shared" si="0"/>
        <v>InstructionsA11</v>
      </c>
      <c r="B11" s="127" t="s">
        <v>389</v>
      </c>
      <c r="C11" s="127" t="s">
        <v>441</v>
      </c>
      <c r="D11" s="127" t="s">
        <v>442</v>
      </c>
      <c r="E11" s="223" t="s">
        <v>443</v>
      </c>
      <c r="F11" s="248" t="s">
        <v>444</v>
      </c>
      <c r="G11" s="127" t="s">
        <v>445</v>
      </c>
      <c r="H11" s="297" t="s">
        <v>446</v>
      </c>
    </row>
    <row r="12" spans="1:8" ht="40.5">
      <c r="A12" s="127" t="str">
        <f t="shared" si="0"/>
        <v>InstructionsA12</v>
      </c>
      <c r="B12" s="127" t="s">
        <v>389</v>
      </c>
      <c r="C12" s="127" t="s">
        <v>447</v>
      </c>
      <c r="D12" s="127" t="s">
        <v>448</v>
      </c>
      <c r="E12" s="245" t="s">
        <v>449</v>
      </c>
      <c r="F12" s="246" t="s">
        <v>450</v>
      </c>
      <c r="G12" s="127" t="s">
        <v>451</v>
      </c>
      <c r="H12" s="297" t="s">
        <v>452</v>
      </c>
    </row>
    <row r="13" spans="1:8" ht="58">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81">
      <c r="A15" s="127" t="str">
        <f t="shared" si="0"/>
        <v>InstructionsA15</v>
      </c>
      <c r="B15" s="127" t="s">
        <v>389</v>
      </c>
      <c r="C15" s="127" t="s">
        <v>465</v>
      </c>
      <c r="D15" s="127" t="s">
        <v>466</v>
      </c>
      <c r="E15" s="245" t="s">
        <v>467</v>
      </c>
      <c r="F15" s="246" t="s">
        <v>468</v>
      </c>
      <c r="G15" s="127" t="s">
        <v>469</v>
      </c>
      <c r="H15" s="297" t="s">
        <v>470</v>
      </c>
    </row>
    <row r="16" spans="1:8" ht="27">
      <c r="A16" s="127" t="str">
        <f t="shared" si="0"/>
        <v>InstructionsA16</v>
      </c>
      <c r="B16" s="127" t="s">
        <v>389</v>
      </c>
      <c r="C16" s="127" t="s">
        <v>471</v>
      </c>
      <c r="D16" s="127" t="s">
        <v>472</v>
      </c>
      <c r="E16" s="223" t="s">
        <v>473</v>
      </c>
      <c r="F16" s="248" t="s">
        <v>474</v>
      </c>
      <c r="G16" s="127" t="s">
        <v>475</v>
      </c>
      <c r="H16" s="297" t="s">
        <v>476</v>
      </c>
    </row>
    <row r="17" spans="1:8" ht="54">
      <c r="A17" s="127" t="str">
        <f t="shared" si="0"/>
        <v>InstructionsA17</v>
      </c>
      <c r="B17" s="127" t="s">
        <v>389</v>
      </c>
      <c r="C17" s="127" t="s">
        <v>477</v>
      </c>
      <c r="D17" s="127" t="s">
        <v>478</v>
      </c>
      <c r="E17" s="245" t="s">
        <v>479</v>
      </c>
      <c r="F17" s="246" t="s">
        <v>480</v>
      </c>
      <c r="G17" s="127" t="s">
        <v>481</v>
      </c>
      <c r="H17" s="297" t="s">
        <v>482</v>
      </c>
    </row>
    <row r="18" spans="1:8" ht="27">
      <c r="A18" s="127" t="str">
        <f>B18&amp;C18</f>
        <v>InstructionsA18</v>
      </c>
      <c r="B18" s="127" t="s">
        <v>389</v>
      </c>
      <c r="C18" s="127" t="s">
        <v>483</v>
      </c>
      <c r="D18" s="127" t="s">
        <v>484</v>
      </c>
      <c r="E18" s="127" t="s">
        <v>485</v>
      </c>
      <c r="F18" s="248" t="s">
        <v>486</v>
      </c>
      <c r="G18" s="127" t="s">
        <v>487</v>
      </c>
      <c r="H18" s="297" t="s">
        <v>488</v>
      </c>
    </row>
    <row r="19" spans="1:8" ht="34">
      <c r="A19" s="127" t="str">
        <f t="shared" si="0"/>
        <v>InstructionsA19</v>
      </c>
      <c r="B19" s="127" t="s">
        <v>389</v>
      </c>
      <c r="C19" s="127" t="s">
        <v>489</v>
      </c>
      <c r="D19" s="127" t="s">
        <v>490</v>
      </c>
      <c r="E19" s="245" t="s">
        <v>491</v>
      </c>
      <c r="F19" s="246" t="s">
        <v>492</v>
      </c>
      <c r="G19" s="127" t="s">
        <v>493</v>
      </c>
      <c r="H19" s="300" t="s">
        <v>494</v>
      </c>
    </row>
    <row r="20" spans="1:8" ht="28">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05">
      <c r="A22" s="127" t="str">
        <f t="shared" si="0"/>
        <v>InstructionsA23</v>
      </c>
      <c r="B22" s="127" t="s">
        <v>389</v>
      </c>
      <c r="C22" s="127" t="s">
        <v>507</v>
      </c>
      <c r="D22" s="127" t="s">
        <v>508</v>
      </c>
      <c r="E22" s="245" t="s">
        <v>509</v>
      </c>
      <c r="F22" s="246" t="s">
        <v>510</v>
      </c>
      <c r="G22" s="247" t="s">
        <v>511</v>
      </c>
      <c r="H22" s="300" t="s">
        <v>512</v>
      </c>
    </row>
    <row r="23" spans="1:8" ht="30">
      <c r="A23" s="127" t="str">
        <f>B23&amp;C23</f>
        <v>InstructionsA24</v>
      </c>
      <c r="B23" s="127" t="s">
        <v>389</v>
      </c>
      <c r="C23" s="127" t="s">
        <v>513</v>
      </c>
      <c r="D23" s="127" t="s">
        <v>514</v>
      </c>
      <c r="E23" s="245" t="s">
        <v>515</v>
      </c>
      <c r="F23" s="246" t="s">
        <v>516</v>
      </c>
      <c r="G23" s="127" t="s">
        <v>517</v>
      </c>
      <c r="H23" s="300" t="s">
        <v>518</v>
      </c>
    </row>
    <row r="24" spans="1:8" ht="81">
      <c r="A24" s="127" t="str">
        <f t="shared" si="0"/>
        <v>InstructionsA25</v>
      </c>
      <c r="B24" s="127" t="s">
        <v>389</v>
      </c>
      <c r="C24" s="127" t="s">
        <v>519</v>
      </c>
      <c r="D24" s="127" t="s">
        <v>520</v>
      </c>
      <c r="E24" s="245" t="s">
        <v>521</v>
      </c>
      <c r="F24" s="291" t="s">
        <v>522</v>
      </c>
      <c r="G24" s="127" t="s">
        <v>523</v>
      </c>
      <c r="H24" s="297" t="s">
        <v>524</v>
      </c>
    </row>
    <row r="25" spans="1:8" ht="216">
      <c r="A25" s="127" t="str">
        <f t="shared" si="0"/>
        <v>InstructionsA26</v>
      </c>
      <c r="B25" s="127" t="s">
        <v>389</v>
      </c>
      <c r="C25" s="127" t="s">
        <v>525</v>
      </c>
      <c r="D25" s="127" t="s">
        <v>526</v>
      </c>
      <c r="E25" s="249" t="s">
        <v>527</v>
      </c>
      <c r="F25" s="291" t="s">
        <v>528</v>
      </c>
      <c r="G25" s="127" t="s">
        <v>529</v>
      </c>
      <c r="H25" s="297" t="s">
        <v>530</v>
      </c>
    </row>
    <row r="26" spans="1:8" ht="28">
      <c r="A26" s="127" t="str">
        <f t="shared" si="0"/>
        <v>InstructionsA27</v>
      </c>
      <c r="B26" s="127" t="s">
        <v>389</v>
      </c>
      <c r="C26" s="127" t="s">
        <v>531</v>
      </c>
      <c r="D26" s="127" t="s">
        <v>532</v>
      </c>
      <c r="E26" s="245" t="s">
        <v>533</v>
      </c>
      <c r="F26" s="246" t="s">
        <v>534</v>
      </c>
      <c r="G26" s="127" t="s">
        <v>535</v>
      </c>
      <c r="H26" s="297" t="s">
        <v>536</v>
      </c>
    </row>
    <row r="27" spans="1:8" ht="364.5">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29.5">
      <c r="A29" s="127" t="str">
        <f t="shared" si="1"/>
        <v>InstructionsA30</v>
      </c>
      <c r="B29" s="127" t="s">
        <v>389</v>
      </c>
      <c r="C29" s="127" t="s">
        <v>549</v>
      </c>
      <c r="D29" s="127" t="s">
        <v>550</v>
      </c>
      <c r="E29" s="249" t="s">
        <v>551</v>
      </c>
      <c r="F29" s="246" t="s">
        <v>552</v>
      </c>
      <c r="G29" s="127" t="s">
        <v>553</v>
      </c>
      <c r="H29" s="297" t="s">
        <v>554</v>
      </c>
    </row>
    <row r="30" spans="1:8" ht="202.5">
      <c r="A30" s="127" t="str">
        <f t="shared" si="1"/>
        <v>InstructionsA31</v>
      </c>
      <c r="B30" s="127" t="s">
        <v>389</v>
      </c>
      <c r="C30" s="127" t="s">
        <v>555</v>
      </c>
      <c r="D30" s="127" t="s">
        <v>556</v>
      </c>
      <c r="E30" s="245" t="s">
        <v>557</v>
      </c>
      <c r="F30" s="250" t="s">
        <v>558</v>
      </c>
      <c r="G30" s="127" t="s">
        <v>559</v>
      </c>
      <c r="H30" s="297" t="s">
        <v>560</v>
      </c>
    </row>
    <row r="31" spans="1:8" ht="81">
      <c r="A31" s="127" t="str">
        <f t="shared" si="1"/>
        <v>InstructionsA32</v>
      </c>
      <c r="B31" s="127" t="s">
        <v>389</v>
      </c>
      <c r="C31" s="127" t="s">
        <v>561</v>
      </c>
      <c r="D31" s="127" t="s">
        <v>562</v>
      </c>
      <c r="E31" s="249" t="s">
        <v>563</v>
      </c>
      <c r="F31" s="250" t="s">
        <v>564</v>
      </c>
      <c r="G31" s="127" t="s">
        <v>565</v>
      </c>
      <c r="H31" s="297" t="s">
        <v>566</v>
      </c>
    </row>
    <row r="32" spans="1:8" ht="94.5">
      <c r="A32" s="127" t="str">
        <f t="shared" si="1"/>
        <v>InstructionsA33</v>
      </c>
      <c r="B32" s="127" t="s">
        <v>389</v>
      </c>
      <c r="C32" s="127" t="s">
        <v>567</v>
      </c>
      <c r="D32" s="251" t="s">
        <v>568</v>
      </c>
      <c r="E32" s="252" t="s">
        <v>569</v>
      </c>
      <c r="F32" s="253" t="s">
        <v>570</v>
      </c>
      <c r="G32" s="251" t="s">
        <v>571</v>
      </c>
      <c r="H32" s="301" t="s">
        <v>572</v>
      </c>
    </row>
    <row r="33" spans="1:8" ht="67.5">
      <c r="A33" s="127" t="str">
        <f t="shared" si="0"/>
        <v>InstructionsA35</v>
      </c>
      <c r="B33" s="127" t="s">
        <v>389</v>
      </c>
      <c r="C33" s="127" t="s">
        <v>573</v>
      </c>
      <c r="D33" s="127" t="s">
        <v>574</v>
      </c>
      <c r="E33" s="249" t="s">
        <v>575</v>
      </c>
      <c r="F33" s="250" t="s">
        <v>576</v>
      </c>
      <c r="G33" s="254" t="s">
        <v>577</v>
      </c>
      <c r="H33" s="297" t="s">
        <v>578</v>
      </c>
    </row>
    <row r="34" spans="1:8" ht="216">
      <c r="A34" s="127" t="str">
        <f t="shared" si="0"/>
        <v>InstructionsA36</v>
      </c>
      <c r="B34" s="127" t="s">
        <v>389</v>
      </c>
      <c r="C34" s="127" t="s">
        <v>579</v>
      </c>
      <c r="D34" s="127" t="s">
        <v>580</v>
      </c>
      <c r="E34" s="245" t="s">
        <v>581</v>
      </c>
      <c r="F34" s="246" t="s">
        <v>582</v>
      </c>
      <c r="G34" s="254" t="s">
        <v>583</v>
      </c>
      <c r="H34" s="297" t="s">
        <v>584</v>
      </c>
    </row>
    <row r="35" spans="1:8" ht="52">
      <c r="A35" s="127" t="str">
        <f t="shared" si="0"/>
        <v>InstructionsA37</v>
      </c>
      <c r="B35" s="127" t="s">
        <v>389</v>
      </c>
      <c r="C35" s="127" t="s">
        <v>585</v>
      </c>
      <c r="D35" s="127" t="s">
        <v>586</v>
      </c>
      <c r="E35" s="249" t="s">
        <v>587</v>
      </c>
      <c r="F35" s="291" t="s">
        <v>588</v>
      </c>
      <c r="G35" s="127" t="s">
        <v>589</v>
      </c>
      <c r="H35" s="297" t="s">
        <v>590</v>
      </c>
    </row>
    <row r="36" spans="1:8" ht="78">
      <c r="A36" s="127" t="str">
        <f t="shared" si="0"/>
        <v>InstructionsA38</v>
      </c>
      <c r="B36" s="127" t="s">
        <v>389</v>
      </c>
      <c r="C36" s="127" t="s">
        <v>591</v>
      </c>
      <c r="D36" s="127" t="s">
        <v>592</v>
      </c>
      <c r="E36" s="249" t="s">
        <v>593</v>
      </c>
      <c r="F36" s="291" t="s">
        <v>594</v>
      </c>
      <c r="G36" s="127" t="s">
        <v>595</v>
      </c>
      <c r="H36" s="297" t="s">
        <v>596</v>
      </c>
    </row>
    <row r="37" spans="1:8" ht="121.5">
      <c r="A37" s="127" t="str">
        <f t="shared" si="0"/>
        <v>InstructionsA39</v>
      </c>
      <c r="B37" s="127" t="s">
        <v>389</v>
      </c>
      <c r="C37" s="127" t="s">
        <v>597</v>
      </c>
      <c r="D37" s="127" t="s">
        <v>598</v>
      </c>
      <c r="E37" s="249" t="s">
        <v>599</v>
      </c>
      <c r="F37" s="292" t="s">
        <v>600</v>
      </c>
      <c r="G37" s="127" t="s">
        <v>601</v>
      </c>
      <c r="H37" s="297" t="s">
        <v>602</v>
      </c>
    </row>
    <row r="38" spans="1:8" ht="148.5">
      <c r="A38" s="127" t="str">
        <f t="shared" si="0"/>
        <v>InstructionsA40</v>
      </c>
      <c r="B38" s="127" t="s">
        <v>389</v>
      </c>
      <c r="C38" s="127" t="s">
        <v>603</v>
      </c>
      <c r="D38" s="251" t="s">
        <v>604</v>
      </c>
      <c r="E38" s="252" t="s">
        <v>605</v>
      </c>
      <c r="F38" s="293" t="s">
        <v>606</v>
      </c>
      <c r="G38" s="251" t="s">
        <v>607</v>
      </c>
      <c r="H38" s="297" t="s">
        <v>608</v>
      </c>
    </row>
    <row r="39" spans="1:8" ht="189">
      <c r="A39" s="127" t="str">
        <f>B39&amp;C39</f>
        <v>InstructionsA41</v>
      </c>
      <c r="B39" s="127" t="s">
        <v>389</v>
      </c>
      <c r="C39" s="127" t="s">
        <v>609</v>
      </c>
      <c r="D39" s="251" t="s">
        <v>610</v>
      </c>
      <c r="E39" s="252" t="s">
        <v>611</v>
      </c>
      <c r="F39" s="293" t="s">
        <v>612</v>
      </c>
      <c r="G39" s="255" t="s">
        <v>613</v>
      </c>
      <c r="H39" s="301" t="s">
        <v>614</v>
      </c>
    </row>
    <row r="40" spans="1:8" ht="196">
      <c r="A40" s="127" t="str">
        <f>B40&amp;C40</f>
        <v>InstructionsA42</v>
      </c>
      <c r="B40" s="127" t="s">
        <v>389</v>
      </c>
      <c r="C40" s="127" t="s">
        <v>615</v>
      </c>
      <c r="D40" s="127" t="s">
        <v>616</v>
      </c>
      <c r="E40" s="245" t="s">
        <v>617</v>
      </c>
      <c r="F40" s="291" t="s">
        <v>618</v>
      </c>
      <c r="G40" s="127" t="s">
        <v>619</v>
      </c>
      <c r="H40" s="297" t="s">
        <v>620</v>
      </c>
    </row>
    <row r="41" spans="1:8" ht="67.5">
      <c r="A41" s="127" t="str">
        <f t="shared" si="0"/>
        <v>InstructionsA43</v>
      </c>
      <c r="B41" s="127" t="s">
        <v>389</v>
      </c>
      <c r="C41" s="127" t="s">
        <v>621</v>
      </c>
      <c r="D41" s="127" t="s">
        <v>622</v>
      </c>
      <c r="E41" s="245" t="s">
        <v>623</v>
      </c>
      <c r="F41" s="291" t="s">
        <v>624</v>
      </c>
      <c r="G41" s="127" t="s">
        <v>625</v>
      </c>
      <c r="H41" s="297" t="s">
        <v>626</v>
      </c>
    </row>
    <row r="42" spans="1:8" ht="67.5">
      <c r="A42" s="127" t="str">
        <f t="shared" si="0"/>
        <v>InstructionsA45</v>
      </c>
      <c r="B42" s="127" t="s">
        <v>389</v>
      </c>
      <c r="C42" s="127" t="s">
        <v>627</v>
      </c>
      <c r="D42" s="127" t="s">
        <v>628</v>
      </c>
      <c r="E42" s="245" t="s">
        <v>629</v>
      </c>
      <c r="F42" s="246" t="s">
        <v>630</v>
      </c>
      <c r="G42" s="127" t="s">
        <v>631</v>
      </c>
      <c r="H42" s="297" t="s">
        <v>632</v>
      </c>
    </row>
    <row r="43" spans="1:8" ht="81">
      <c r="A43" s="127" t="str">
        <f t="shared" si="0"/>
        <v>InstructionsA46</v>
      </c>
      <c r="B43" s="127" t="s">
        <v>389</v>
      </c>
      <c r="C43" s="127" t="s">
        <v>633</v>
      </c>
      <c r="D43" s="127" t="s">
        <v>634</v>
      </c>
      <c r="E43" s="249" t="s">
        <v>635</v>
      </c>
      <c r="F43" s="291" t="s">
        <v>636</v>
      </c>
      <c r="G43" s="254" t="s">
        <v>637</v>
      </c>
      <c r="H43" s="297" t="s">
        <v>638</v>
      </c>
    </row>
    <row r="44" spans="1:8" ht="54">
      <c r="A44" s="127" t="str">
        <f t="shared" si="0"/>
        <v>InstructionsA48</v>
      </c>
      <c r="B44" s="237" t="s">
        <v>389</v>
      </c>
      <c r="C44" s="127" t="s">
        <v>639</v>
      </c>
      <c r="D44" s="237" t="s">
        <v>640</v>
      </c>
      <c r="E44" s="245" t="s">
        <v>641</v>
      </c>
      <c r="F44" s="246" t="s">
        <v>642</v>
      </c>
      <c r="G44" s="256" t="s">
        <v>643</v>
      </c>
      <c r="H44" s="297" t="s">
        <v>644</v>
      </c>
    </row>
    <row r="45" spans="1:8" ht="40.5">
      <c r="A45" s="127" t="str">
        <f>B45&amp;C45</f>
        <v>InstructionsA49</v>
      </c>
      <c r="B45" s="127" t="s">
        <v>389</v>
      </c>
      <c r="C45" s="127" t="s">
        <v>645</v>
      </c>
      <c r="D45" s="127" t="s">
        <v>646</v>
      </c>
      <c r="E45" s="245" t="s">
        <v>647</v>
      </c>
      <c r="F45" s="246" t="s">
        <v>648</v>
      </c>
      <c r="G45" s="127" t="s">
        <v>649</v>
      </c>
      <c r="H45" s="300" t="s">
        <v>650</v>
      </c>
    </row>
    <row r="46" spans="1:8" ht="112">
      <c r="A46" s="127" t="str">
        <f t="shared" si="0"/>
        <v>InstructionsA50</v>
      </c>
      <c r="B46" s="127" t="s">
        <v>389</v>
      </c>
      <c r="C46" s="127" t="s">
        <v>651</v>
      </c>
      <c r="D46" s="127" t="s">
        <v>652</v>
      </c>
      <c r="E46" s="294" t="s">
        <v>653</v>
      </c>
      <c r="F46" s="291" t="s">
        <v>654</v>
      </c>
      <c r="G46" s="127" t="s">
        <v>655</v>
      </c>
      <c r="H46" s="297" t="s">
        <v>656</v>
      </c>
    </row>
    <row r="47" spans="1:8" ht="56">
      <c r="A47" s="127" t="str">
        <f t="shared" si="0"/>
        <v>InstructionsA51</v>
      </c>
      <c r="B47" s="127" t="s">
        <v>389</v>
      </c>
      <c r="C47" s="127" t="s">
        <v>657</v>
      </c>
      <c r="D47" s="127" t="s">
        <v>658</v>
      </c>
      <c r="E47" s="245" t="s">
        <v>659</v>
      </c>
      <c r="F47" s="246" t="s">
        <v>660</v>
      </c>
      <c r="G47" s="127" t="s">
        <v>661</v>
      </c>
      <c r="H47" s="297" t="s">
        <v>662</v>
      </c>
    </row>
    <row r="48" spans="1:8" ht="78">
      <c r="A48" s="127" t="str">
        <f t="shared" si="0"/>
        <v>InstructionsA52</v>
      </c>
      <c r="B48" s="127" t="s">
        <v>389</v>
      </c>
      <c r="C48" s="127" t="s">
        <v>663</v>
      </c>
      <c r="D48" s="127" t="s">
        <v>664</v>
      </c>
      <c r="E48" s="245" t="s">
        <v>665</v>
      </c>
      <c r="F48" s="246" t="s">
        <v>666</v>
      </c>
      <c r="G48" s="257" t="s">
        <v>667</v>
      </c>
      <c r="H48" s="297" t="s">
        <v>668</v>
      </c>
    </row>
    <row r="49" spans="1:8" ht="94.5">
      <c r="A49" s="127" t="str">
        <f>B49&amp;C49</f>
        <v>InstructionsA53</v>
      </c>
      <c r="B49" s="127" t="s">
        <v>389</v>
      </c>
      <c r="C49" s="127" t="s">
        <v>669</v>
      </c>
      <c r="D49" s="127" t="s">
        <v>670</v>
      </c>
      <c r="E49" s="245" t="s">
        <v>671</v>
      </c>
      <c r="F49" s="246" t="s">
        <v>672</v>
      </c>
      <c r="G49" s="257" t="s">
        <v>673</v>
      </c>
      <c r="H49" s="300" t="s">
        <v>674</v>
      </c>
    </row>
    <row r="50" spans="1:8" ht="54">
      <c r="A50" s="127" t="str">
        <f>B50&amp;C50</f>
        <v>InstructionsA54</v>
      </c>
      <c r="B50" s="127" t="s">
        <v>389</v>
      </c>
      <c r="C50" s="127" t="s">
        <v>675</v>
      </c>
      <c r="D50" s="127" t="s">
        <v>676</v>
      </c>
      <c r="E50" s="245" t="s">
        <v>677</v>
      </c>
      <c r="F50" s="246" t="s">
        <v>678</v>
      </c>
      <c r="G50" s="257" t="s">
        <v>679</v>
      </c>
      <c r="H50" s="297" t="s">
        <v>680</v>
      </c>
    </row>
    <row r="51" spans="1:8" ht="29">
      <c r="A51" s="127" t="str">
        <f t="shared" si="0"/>
        <v>InstructionsA55</v>
      </c>
      <c r="B51" s="127" t="s">
        <v>389</v>
      </c>
      <c r="C51" s="127" t="s">
        <v>681</v>
      </c>
      <c r="D51" s="127" t="s">
        <v>682</v>
      </c>
      <c r="E51" s="245" t="s">
        <v>683</v>
      </c>
      <c r="F51" s="246" t="s">
        <v>684</v>
      </c>
      <c r="G51" s="257" t="s">
        <v>685</v>
      </c>
      <c r="H51" s="297" t="s">
        <v>686</v>
      </c>
    </row>
    <row r="52" spans="1:8" ht="27">
      <c r="A52" s="127" t="str">
        <f t="shared" si="0"/>
        <v>InstructionsA56</v>
      </c>
      <c r="B52" s="127" t="s">
        <v>389</v>
      </c>
      <c r="C52" s="127" t="s">
        <v>687</v>
      </c>
      <c r="D52" s="127" t="s">
        <v>688</v>
      </c>
      <c r="E52" s="245" t="s">
        <v>689</v>
      </c>
      <c r="F52" s="246" t="s">
        <v>690</v>
      </c>
      <c r="G52" s="127" t="s">
        <v>691</v>
      </c>
      <c r="H52" s="297" t="s">
        <v>692</v>
      </c>
    </row>
    <row r="53" spans="1:8" ht="40.5">
      <c r="A53" s="127" t="str">
        <f t="shared" si="0"/>
        <v>InstructionsA57</v>
      </c>
      <c r="B53" s="127" t="s">
        <v>389</v>
      </c>
      <c r="C53" s="127" t="s">
        <v>693</v>
      </c>
      <c r="D53" s="127" t="s">
        <v>694</v>
      </c>
      <c r="E53" s="245" t="s">
        <v>695</v>
      </c>
      <c r="F53" s="246" t="s">
        <v>696</v>
      </c>
      <c r="G53" s="258" t="s">
        <v>697</v>
      </c>
      <c r="H53" s="297" t="s">
        <v>698</v>
      </c>
    </row>
    <row r="54" spans="1:8" ht="270">
      <c r="A54" s="127" t="str">
        <f t="shared" si="0"/>
        <v>InstructionsA58</v>
      </c>
      <c r="B54" s="127" t="s">
        <v>389</v>
      </c>
      <c r="C54" s="127" t="s">
        <v>699</v>
      </c>
      <c r="D54" s="127" t="s">
        <v>700</v>
      </c>
      <c r="E54" s="245" t="s">
        <v>701</v>
      </c>
      <c r="F54" s="246" t="s">
        <v>702</v>
      </c>
      <c r="G54" s="257" t="s">
        <v>703</v>
      </c>
      <c r="H54" s="297" t="s">
        <v>704</v>
      </c>
    </row>
    <row r="55" spans="1:8" ht="81">
      <c r="A55" s="127" t="str">
        <f t="shared" si="0"/>
        <v>InstructionsA59</v>
      </c>
      <c r="B55" s="127" t="s">
        <v>389</v>
      </c>
      <c r="C55" s="127" t="s">
        <v>705</v>
      </c>
      <c r="D55" s="127" t="s">
        <v>706</v>
      </c>
      <c r="E55" s="245" t="s">
        <v>707</v>
      </c>
      <c r="F55" s="246" t="s">
        <v>708</v>
      </c>
      <c r="G55" s="127" t="s">
        <v>709</v>
      </c>
      <c r="H55" s="297" t="s">
        <v>710</v>
      </c>
    </row>
    <row r="56" spans="1:8" ht="121.5">
      <c r="A56" s="127" t="str">
        <f t="shared" si="0"/>
        <v>InstructionsA60</v>
      </c>
      <c r="B56" s="127" t="s">
        <v>389</v>
      </c>
      <c r="C56" s="127" t="s">
        <v>711</v>
      </c>
      <c r="D56" s="127" t="s">
        <v>712</v>
      </c>
      <c r="E56" s="245" t="s">
        <v>713</v>
      </c>
      <c r="F56" s="246" t="s">
        <v>714</v>
      </c>
      <c r="G56" s="257" t="s">
        <v>715</v>
      </c>
      <c r="H56" s="297" t="s">
        <v>716</v>
      </c>
    </row>
    <row r="57" spans="1:8" ht="135">
      <c r="A57" s="127" t="str">
        <f t="shared" si="0"/>
        <v>InstructionsA61</v>
      </c>
      <c r="B57" s="127" t="s">
        <v>389</v>
      </c>
      <c r="C57" s="127" t="s">
        <v>717</v>
      </c>
      <c r="D57" s="127" t="s">
        <v>718</v>
      </c>
      <c r="E57" s="245" t="s">
        <v>719</v>
      </c>
      <c r="F57" s="246" t="s">
        <v>720</v>
      </c>
      <c r="G57" s="257" t="s">
        <v>721</v>
      </c>
      <c r="H57" s="297" t="s">
        <v>722</v>
      </c>
    </row>
    <row r="58" spans="1:8" ht="108">
      <c r="A58" s="127" t="str">
        <f>B58&amp;C58</f>
        <v>InstructionsA62</v>
      </c>
      <c r="B58" s="127" t="s">
        <v>389</v>
      </c>
      <c r="C58" s="127" t="s">
        <v>723</v>
      </c>
      <c r="D58" s="127" t="s">
        <v>724</v>
      </c>
      <c r="E58" s="294" t="s">
        <v>725</v>
      </c>
      <c r="F58" s="291" t="s">
        <v>726</v>
      </c>
      <c r="G58" s="257" t="s">
        <v>727</v>
      </c>
      <c r="H58" s="302" t="s">
        <v>728</v>
      </c>
    </row>
    <row r="59" spans="1:8" ht="42">
      <c r="A59" s="127" t="str">
        <f t="shared" si="0"/>
        <v>InstructionsA63</v>
      </c>
      <c r="B59" s="127" t="s">
        <v>389</v>
      </c>
      <c r="C59" s="127" t="s">
        <v>729</v>
      </c>
      <c r="D59" s="127" t="s">
        <v>730</v>
      </c>
      <c r="E59" s="245" t="s">
        <v>731</v>
      </c>
      <c r="F59" s="246" t="s">
        <v>732</v>
      </c>
      <c r="G59" s="127" t="s">
        <v>733</v>
      </c>
      <c r="H59" s="297" t="s">
        <v>734</v>
      </c>
    </row>
    <row r="60" spans="1:8" ht="180">
      <c r="A60" s="127" t="str">
        <f>B60&amp;C60</f>
        <v>InstructionsA65</v>
      </c>
      <c r="B60" s="127" t="s">
        <v>389</v>
      </c>
      <c r="C60" s="127" t="s">
        <v>735</v>
      </c>
      <c r="D60" s="127" t="s">
        <v>736</v>
      </c>
      <c r="E60" s="245" t="s">
        <v>737</v>
      </c>
      <c r="F60" s="246" t="s">
        <v>738</v>
      </c>
      <c r="G60" s="127" t="s">
        <v>739</v>
      </c>
      <c r="H60" s="300" t="s">
        <v>740</v>
      </c>
    </row>
    <row r="61" spans="1:8" ht="28">
      <c r="A61" s="127" t="str">
        <f t="shared" si="0"/>
        <v>InstructionsA67</v>
      </c>
      <c r="B61" s="127" t="s">
        <v>389</v>
      </c>
      <c r="C61" s="127" t="s">
        <v>741</v>
      </c>
      <c r="D61" s="127" t="s">
        <v>742</v>
      </c>
      <c r="E61" s="245" t="s">
        <v>743</v>
      </c>
      <c r="F61" s="246" t="s">
        <v>744</v>
      </c>
      <c r="G61" s="127" t="s">
        <v>745</v>
      </c>
      <c r="H61" s="300" t="s">
        <v>746</v>
      </c>
    </row>
    <row r="62" spans="1:8" ht="216">
      <c r="A62" s="127" t="str">
        <f t="shared" si="0"/>
        <v>InstructionsA68</v>
      </c>
      <c r="B62" s="127" t="s">
        <v>389</v>
      </c>
      <c r="C62" s="127" t="s">
        <v>747</v>
      </c>
      <c r="D62" s="127" t="s">
        <v>748</v>
      </c>
      <c r="E62" s="245" t="s">
        <v>749</v>
      </c>
      <c r="F62" s="246" t="s">
        <v>750</v>
      </c>
      <c r="G62" s="257" t="s">
        <v>751</v>
      </c>
      <c r="H62" s="297" t="s">
        <v>752</v>
      </c>
    </row>
    <row r="63" spans="1:8" ht="121.5">
      <c r="A63" s="127" t="str">
        <f t="shared" si="0"/>
        <v>InstructionsA69</v>
      </c>
      <c r="B63" s="127" t="s">
        <v>389</v>
      </c>
      <c r="C63" s="127" t="s">
        <v>753</v>
      </c>
      <c r="D63" s="127" t="s">
        <v>754</v>
      </c>
      <c r="E63" s="245" t="s">
        <v>755</v>
      </c>
      <c r="F63" s="246" t="s">
        <v>756</v>
      </c>
      <c r="G63" s="257" t="s">
        <v>757</v>
      </c>
      <c r="H63" s="297" t="s">
        <v>758</v>
      </c>
    </row>
    <row r="64" spans="1:8" ht="121.5">
      <c r="A64" s="127" t="str">
        <f t="shared" si="0"/>
        <v>InstructionsA70</v>
      </c>
      <c r="B64" s="127" t="s">
        <v>389</v>
      </c>
      <c r="C64" s="127" t="s">
        <v>759</v>
      </c>
      <c r="D64" s="127" t="s">
        <v>760</v>
      </c>
      <c r="E64" s="245" t="s">
        <v>761</v>
      </c>
      <c r="F64" s="246" t="s">
        <v>762</v>
      </c>
      <c r="G64" s="257" t="s">
        <v>763</v>
      </c>
      <c r="H64" s="297" t="s">
        <v>764</v>
      </c>
    </row>
    <row r="65" spans="1:8" ht="256.5">
      <c r="A65" s="127" t="str">
        <f t="shared" si="0"/>
        <v>InstructionsA71</v>
      </c>
      <c r="B65" s="127" t="s">
        <v>389</v>
      </c>
      <c r="C65" s="127" t="s">
        <v>765</v>
      </c>
      <c r="D65" s="127" t="s">
        <v>766</v>
      </c>
      <c r="E65" s="245" t="s">
        <v>767</v>
      </c>
      <c r="F65" s="246" t="s">
        <v>768</v>
      </c>
      <c r="G65" s="257" t="s">
        <v>769</v>
      </c>
      <c r="H65" s="297" t="s">
        <v>770</v>
      </c>
    </row>
    <row r="66" spans="1:8" ht="94.5">
      <c r="A66" s="127" t="str">
        <f t="shared" si="0"/>
        <v>InstructionsA72</v>
      </c>
      <c r="B66" s="127" t="s">
        <v>389</v>
      </c>
      <c r="C66" s="127" t="s">
        <v>771</v>
      </c>
      <c r="D66" s="127" t="s">
        <v>772</v>
      </c>
      <c r="E66" s="245" t="s">
        <v>773</v>
      </c>
      <c r="F66" s="246" t="s">
        <v>774</v>
      </c>
      <c r="G66" s="257" t="s">
        <v>775</v>
      </c>
      <c r="H66" s="297" t="s">
        <v>776</v>
      </c>
    </row>
    <row r="67" spans="1:8" ht="29">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ht="13.5">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ht="13.5">
      <c r="A77" s="127" t="str">
        <f t="shared" si="4"/>
        <v>DefinitionsB11</v>
      </c>
      <c r="B77" s="127" t="s">
        <v>783</v>
      </c>
      <c r="C77" s="127" t="s">
        <v>836</v>
      </c>
      <c r="D77" s="251" t="s">
        <v>837</v>
      </c>
      <c r="E77" s="251" t="s">
        <v>838</v>
      </c>
      <c r="F77" s="260" t="s">
        <v>839</v>
      </c>
      <c r="G77" s="261" t="s">
        <v>840</v>
      </c>
      <c r="H77" s="297" t="s">
        <v>841</v>
      </c>
    </row>
    <row r="78" spans="1:8" ht="13.5">
      <c r="A78" s="127" t="str">
        <f t="shared" si="4"/>
        <v>DefinitionsB12</v>
      </c>
      <c r="B78" s="127" t="s">
        <v>783</v>
      </c>
      <c r="C78" s="127" t="s">
        <v>842</v>
      </c>
      <c r="D78" s="251" t="s">
        <v>843</v>
      </c>
      <c r="E78" s="251" t="s">
        <v>844</v>
      </c>
      <c r="F78" s="260" t="s">
        <v>845</v>
      </c>
      <c r="G78" s="262" t="s">
        <v>846</v>
      </c>
      <c r="H78" s="297" t="s">
        <v>847</v>
      </c>
    </row>
    <row r="79" spans="1:8" ht="13.5">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6">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ht="26">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67.5">
      <c r="A89" s="127" t="str">
        <f t="shared" si="4"/>
        <v>DefinitionsC3</v>
      </c>
      <c r="B89" s="127" t="s">
        <v>783</v>
      </c>
      <c r="C89" s="127" t="s">
        <v>905</v>
      </c>
      <c r="D89" s="127" t="s">
        <v>906</v>
      </c>
      <c r="E89" s="245" t="s">
        <v>907</v>
      </c>
      <c r="F89" s="246" t="s">
        <v>908</v>
      </c>
      <c r="G89" s="127" t="s">
        <v>909</v>
      </c>
      <c r="H89" s="297" t="s">
        <v>910</v>
      </c>
    </row>
    <row r="90" spans="1:8" ht="54">
      <c r="A90" s="127" t="str">
        <f t="shared" ref="A90" si="5">B90&amp;C90</f>
        <v>DefinitionsC4</v>
      </c>
      <c r="B90" s="127" t="s">
        <v>783</v>
      </c>
      <c r="C90" s="127" t="s">
        <v>911</v>
      </c>
      <c r="D90" s="127" t="s">
        <v>912</v>
      </c>
      <c r="E90" s="249" t="s">
        <v>913</v>
      </c>
      <c r="F90" s="246" t="s">
        <v>914</v>
      </c>
      <c r="G90" s="254" t="s">
        <v>915</v>
      </c>
      <c r="H90" s="297" t="s">
        <v>916</v>
      </c>
    </row>
    <row r="91" spans="1:8" ht="175.5">
      <c r="A91" s="127" t="str">
        <f>B91&amp;C91</f>
        <v>DefinitionsC5</v>
      </c>
      <c r="B91" s="127" t="s">
        <v>783</v>
      </c>
      <c r="C91" s="127" t="s">
        <v>917</v>
      </c>
      <c r="D91" s="127" t="s">
        <v>918</v>
      </c>
      <c r="E91" s="245" t="s">
        <v>919</v>
      </c>
      <c r="F91" s="246" t="s">
        <v>920</v>
      </c>
      <c r="G91" s="127" t="s">
        <v>921</v>
      </c>
      <c r="H91" s="297" t="s">
        <v>922</v>
      </c>
    </row>
    <row r="92" spans="1:8" ht="121.5">
      <c r="A92" s="127" t="str">
        <f>B92&amp;C92</f>
        <v>DefinitionsC6</v>
      </c>
      <c r="B92" s="127" t="s">
        <v>783</v>
      </c>
      <c r="C92" s="127" t="s">
        <v>923</v>
      </c>
      <c r="D92" s="127" t="s">
        <v>924</v>
      </c>
      <c r="E92" s="245" t="s">
        <v>925</v>
      </c>
      <c r="F92" s="246" t="s">
        <v>926</v>
      </c>
      <c r="G92" s="127" t="s">
        <v>927</v>
      </c>
      <c r="H92" s="297" t="s">
        <v>928</v>
      </c>
    </row>
    <row r="93" spans="1:8" ht="124.5">
      <c r="A93" s="127" t="str">
        <f t="shared" si="4"/>
        <v>DefinitionsC7</v>
      </c>
      <c r="B93" s="127" t="s">
        <v>783</v>
      </c>
      <c r="C93" s="127" t="s">
        <v>929</v>
      </c>
      <c r="D93" s="127" t="s">
        <v>930</v>
      </c>
      <c r="E93" s="245" t="s">
        <v>931</v>
      </c>
      <c r="F93" s="246" t="s">
        <v>932</v>
      </c>
      <c r="G93" s="127" t="s">
        <v>933</v>
      </c>
      <c r="H93" s="297" t="s">
        <v>934</v>
      </c>
    </row>
    <row r="94" spans="1:8" ht="94.5">
      <c r="A94" s="127" t="str">
        <f t="shared" si="4"/>
        <v>DefinitionsC8</v>
      </c>
      <c r="B94" s="127" t="s">
        <v>783</v>
      </c>
      <c r="C94" s="127" t="s">
        <v>935</v>
      </c>
      <c r="D94" s="127" t="s">
        <v>936</v>
      </c>
      <c r="E94" s="245" t="s">
        <v>937</v>
      </c>
      <c r="F94" s="246" t="s">
        <v>938</v>
      </c>
      <c r="G94" s="127" t="s">
        <v>939</v>
      </c>
      <c r="H94" s="297" t="s">
        <v>940</v>
      </c>
    </row>
    <row r="95" spans="1:8" ht="67.5">
      <c r="A95" s="127" t="str">
        <f t="shared" si="4"/>
        <v>DefinitionsC9</v>
      </c>
      <c r="B95" s="127" t="s">
        <v>783</v>
      </c>
      <c r="C95" s="127" t="s">
        <v>941</v>
      </c>
      <c r="D95" s="127" t="s">
        <v>942</v>
      </c>
      <c r="E95" s="245" t="s">
        <v>943</v>
      </c>
      <c r="F95" s="246" t="s">
        <v>944</v>
      </c>
      <c r="G95" s="127" t="s">
        <v>945</v>
      </c>
      <c r="H95" s="297" t="s">
        <v>946</v>
      </c>
    </row>
    <row r="96" spans="1:8" ht="175.5">
      <c r="A96" s="127" t="str">
        <f t="shared" si="4"/>
        <v>DefinitionsC10</v>
      </c>
      <c r="B96" s="127" t="s">
        <v>783</v>
      </c>
      <c r="C96" s="127" t="s">
        <v>947</v>
      </c>
      <c r="D96" s="127" t="s">
        <v>948</v>
      </c>
      <c r="E96" s="245" t="s">
        <v>949</v>
      </c>
      <c r="F96" s="246" t="s">
        <v>950</v>
      </c>
      <c r="G96" s="127" t="s">
        <v>951</v>
      </c>
      <c r="H96" s="297" t="s">
        <v>952</v>
      </c>
    </row>
    <row r="97" spans="1:8" ht="41.5" customHeight="1">
      <c r="A97" s="127" t="str">
        <f t="shared" si="4"/>
        <v>DefinitionsC11</v>
      </c>
      <c r="B97" s="127" t="s">
        <v>783</v>
      </c>
      <c r="C97" s="127" t="s">
        <v>953</v>
      </c>
      <c r="D97" s="251" t="s">
        <v>954</v>
      </c>
      <c r="E97" s="252" t="s">
        <v>955</v>
      </c>
      <c r="F97" s="259" t="s">
        <v>956</v>
      </c>
      <c r="G97" s="261" t="s">
        <v>957</v>
      </c>
      <c r="H97" s="303" t="s">
        <v>958</v>
      </c>
    </row>
    <row r="98" spans="1:8" ht="41.5" customHeight="1">
      <c r="A98" s="127" t="str">
        <f t="shared" si="4"/>
        <v>DefinitionsC12</v>
      </c>
      <c r="B98" s="127" t="s">
        <v>783</v>
      </c>
      <c r="C98" s="127" t="s">
        <v>959</v>
      </c>
      <c r="D98" s="251" t="s">
        <v>960</v>
      </c>
      <c r="E98" s="252" t="s">
        <v>961</v>
      </c>
      <c r="F98" s="259" t="s">
        <v>962</v>
      </c>
      <c r="G98" s="262" t="s">
        <v>963</v>
      </c>
      <c r="H98" s="297" t="s">
        <v>964</v>
      </c>
    </row>
    <row r="99" spans="1:8" ht="121.5">
      <c r="A99" s="127" t="str">
        <f t="shared" si="4"/>
        <v>DefinitionsC13</v>
      </c>
      <c r="B99" s="127" t="s">
        <v>783</v>
      </c>
      <c r="C99" s="127" t="s">
        <v>965</v>
      </c>
      <c r="D99" s="251" t="s">
        <v>966</v>
      </c>
      <c r="E99" s="252" t="s">
        <v>967</v>
      </c>
      <c r="F99" s="260" t="s">
        <v>968</v>
      </c>
      <c r="G99" s="262" t="s">
        <v>969</v>
      </c>
      <c r="H99" s="297" t="s">
        <v>970</v>
      </c>
    </row>
    <row r="100" spans="1:8" ht="54">
      <c r="A100" s="127" t="str">
        <f>B100&amp;C100</f>
        <v>DefinitionsC14</v>
      </c>
      <c r="B100" s="127" t="s">
        <v>783</v>
      </c>
      <c r="C100" s="127" t="s">
        <v>971</v>
      </c>
      <c r="D100" s="127" t="s">
        <v>972</v>
      </c>
      <c r="E100" s="245" t="s">
        <v>973</v>
      </c>
      <c r="F100" s="246" t="s">
        <v>974</v>
      </c>
      <c r="G100" s="127" t="s">
        <v>975</v>
      </c>
      <c r="H100" s="297" t="s">
        <v>976</v>
      </c>
    </row>
    <row r="101" spans="1:8" ht="162">
      <c r="A101" s="127" t="str">
        <f t="shared" si="4"/>
        <v>DefinitionsC15</v>
      </c>
      <c r="B101" s="127" t="s">
        <v>783</v>
      </c>
      <c r="C101" s="127" t="s">
        <v>977</v>
      </c>
      <c r="D101" s="127" t="s">
        <v>978</v>
      </c>
      <c r="E101" s="249" t="s">
        <v>979</v>
      </c>
      <c r="F101" s="246" t="s">
        <v>980</v>
      </c>
      <c r="G101" s="247" t="s">
        <v>981</v>
      </c>
      <c r="H101" s="297" t="s">
        <v>982</v>
      </c>
    </row>
    <row r="102" spans="1:8" ht="67.5">
      <c r="A102" s="127" t="str">
        <f>B102&amp;C102</f>
        <v>DefinitionsC16</v>
      </c>
      <c r="B102" s="127" t="s">
        <v>783</v>
      </c>
      <c r="C102" s="127" t="s">
        <v>983</v>
      </c>
      <c r="D102" s="127" t="s">
        <v>984</v>
      </c>
      <c r="E102" s="245" t="s">
        <v>985</v>
      </c>
      <c r="F102" s="246" t="s">
        <v>986</v>
      </c>
      <c r="G102" s="127" t="s">
        <v>987</v>
      </c>
      <c r="H102" s="297" t="s">
        <v>988</v>
      </c>
    </row>
    <row r="103" spans="1:8" ht="83.5">
      <c r="A103" s="127" t="str">
        <f>B103&amp;C103</f>
        <v>DefinitionsC17</v>
      </c>
      <c r="B103" s="127" t="s">
        <v>783</v>
      </c>
      <c r="C103" s="127" t="s">
        <v>989</v>
      </c>
      <c r="D103" s="127" t="s">
        <v>990</v>
      </c>
      <c r="E103" s="245" t="s">
        <v>991</v>
      </c>
      <c r="F103" s="246" t="s">
        <v>992</v>
      </c>
      <c r="G103" s="127" t="s">
        <v>993</v>
      </c>
      <c r="H103" s="297" t="s">
        <v>994</v>
      </c>
    </row>
    <row r="104" spans="1:8" ht="229.5">
      <c r="A104" s="127" t="str">
        <f>B104&amp;C104</f>
        <v>DefinitionsC18</v>
      </c>
      <c r="B104" s="127" t="s">
        <v>783</v>
      </c>
      <c r="C104" s="127" t="s">
        <v>995</v>
      </c>
      <c r="D104" s="127" t="s">
        <v>996</v>
      </c>
      <c r="E104" s="245" t="s">
        <v>997</v>
      </c>
      <c r="F104" s="246" t="s">
        <v>998</v>
      </c>
      <c r="G104" s="127" t="s">
        <v>999</v>
      </c>
      <c r="H104" s="297" t="s">
        <v>1000</v>
      </c>
    </row>
    <row r="105" spans="1:8" ht="202.5">
      <c r="A105" s="127" t="str">
        <f>B105&amp;C105</f>
        <v>DefinitionsC19</v>
      </c>
      <c r="B105" s="127" t="s">
        <v>783</v>
      </c>
      <c r="C105" s="127" t="s">
        <v>1001</v>
      </c>
      <c r="D105" s="127" t="s">
        <v>1002</v>
      </c>
      <c r="E105" s="245" t="s">
        <v>1003</v>
      </c>
      <c r="F105" s="246" t="s">
        <v>1004</v>
      </c>
      <c r="G105" s="254" t="s">
        <v>1005</v>
      </c>
      <c r="H105" s="297" t="s">
        <v>1006</v>
      </c>
    </row>
    <row r="106" spans="1:8" ht="108">
      <c r="A106" s="127" t="str">
        <f t="shared" si="4"/>
        <v>DefinitionsC20</v>
      </c>
      <c r="B106" s="127" t="s">
        <v>783</v>
      </c>
      <c r="C106" s="127" t="s">
        <v>1007</v>
      </c>
      <c r="D106" s="251" t="s">
        <v>1008</v>
      </c>
      <c r="E106" s="252" t="s">
        <v>1009</v>
      </c>
      <c r="F106" s="260" t="s">
        <v>1010</v>
      </c>
      <c r="G106" s="261" t="s">
        <v>1011</v>
      </c>
      <c r="H106" s="297" t="s">
        <v>1012</v>
      </c>
    </row>
    <row r="107" spans="1:8" ht="84">
      <c r="A107" s="127" t="str">
        <f>B107&amp;C107</f>
        <v>DefinitionsC21</v>
      </c>
      <c r="B107" s="127" t="s">
        <v>783</v>
      </c>
      <c r="C107" s="127" t="s">
        <v>1013</v>
      </c>
      <c r="D107" s="127" t="s">
        <v>1014</v>
      </c>
      <c r="E107" s="245" t="s">
        <v>1015</v>
      </c>
      <c r="F107" s="246" t="s">
        <v>1016</v>
      </c>
      <c r="G107" s="127" t="s">
        <v>1017</v>
      </c>
      <c r="H107" s="297" t="s">
        <v>1018</v>
      </c>
    </row>
    <row r="108" spans="1:8" ht="27">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
      <c r="A112" s="127" t="str">
        <f t="shared" si="4"/>
        <v>DeclarationB4</v>
      </c>
      <c r="B112" s="127" t="s">
        <v>1019</v>
      </c>
      <c r="C112" s="127" t="s">
        <v>795</v>
      </c>
      <c r="D112" s="127" t="s">
        <v>1044</v>
      </c>
      <c r="E112" s="245" t="s">
        <v>1045</v>
      </c>
      <c r="F112" s="246" t="s">
        <v>1046</v>
      </c>
      <c r="G112" s="127" t="s">
        <v>1047</v>
      </c>
      <c r="H112" s="297" t="s">
        <v>1048</v>
      </c>
    </row>
    <row r="113" spans="1:8" ht="42">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5">
      <c r="A115" s="127" t="str">
        <f t="shared" si="4"/>
        <v>DeclarationB8</v>
      </c>
      <c r="B115" s="127" t="s">
        <v>1019</v>
      </c>
      <c r="C115" s="127" t="s">
        <v>819</v>
      </c>
      <c r="D115" s="127" t="s">
        <v>1059</v>
      </c>
      <c r="E115" s="245" t="s">
        <v>1060</v>
      </c>
      <c r="F115" s="246" t="s">
        <v>1061</v>
      </c>
      <c r="G115" s="127" t="s">
        <v>1062</v>
      </c>
      <c r="H115" s="297" t="s">
        <v>1063</v>
      </c>
    </row>
    <row r="116" spans="1:8" ht="15.5">
      <c r="A116" s="127" t="str">
        <f t="shared" si="4"/>
        <v>DeclarationB9</v>
      </c>
      <c r="B116" s="127" t="s">
        <v>1019</v>
      </c>
      <c r="C116" s="127" t="s">
        <v>825</v>
      </c>
      <c r="D116" s="127" t="s">
        <v>1064</v>
      </c>
      <c r="E116" s="245" t="s">
        <v>1065</v>
      </c>
      <c r="F116" s="246" t="s">
        <v>1066</v>
      </c>
      <c r="G116" s="127" t="s">
        <v>1067</v>
      </c>
      <c r="H116" s="297" t="s">
        <v>1068</v>
      </c>
    </row>
    <row r="117" spans="1:8">
      <c r="A117" s="127" t="str">
        <f t="shared" si="4"/>
        <v>DeclarationB10</v>
      </c>
      <c r="B117" s="127" t="s">
        <v>1019</v>
      </c>
      <c r="C117" s="127" t="s">
        <v>831</v>
      </c>
      <c r="D117" s="127" t="s">
        <v>1069</v>
      </c>
      <c r="E117" s="245" t="s">
        <v>1070</v>
      </c>
      <c r="F117" s="246" t="s">
        <v>1071</v>
      </c>
      <c r="G117" s="127" t="s">
        <v>1072</v>
      </c>
      <c r="H117" s="297" t="s">
        <v>1073</v>
      </c>
    </row>
    <row r="118" spans="1:8" ht="27">
      <c r="A118" s="127" t="str">
        <f>B118&amp;C118</f>
        <v>DeclarationB10A</v>
      </c>
      <c r="B118" s="127" t="s">
        <v>1019</v>
      </c>
      <c r="C118" s="127" t="s">
        <v>1074</v>
      </c>
      <c r="D118" s="127" t="s">
        <v>1069</v>
      </c>
      <c r="E118" s="245" t="s">
        <v>1070</v>
      </c>
      <c r="F118" s="246" t="s">
        <v>1075</v>
      </c>
      <c r="G118" s="127" t="s">
        <v>1072</v>
      </c>
      <c r="H118" s="297" t="s">
        <v>1073</v>
      </c>
    </row>
    <row r="119" spans="1:8" ht="27">
      <c r="A119" s="127" t="str">
        <f>B119&amp;C119</f>
        <v>DeclarationB10C</v>
      </c>
      <c r="B119" s="127" t="s">
        <v>1019</v>
      </c>
      <c r="C119" s="127" t="s">
        <v>1076</v>
      </c>
      <c r="D119" s="127" t="s">
        <v>1077</v>
      </c>
      <c r="E119" s="245" t="s">
        <v>1078</v>
      </c>
      <c r="F119" s="246" t="s">
        <v>1079</v>
      </c>
      <c r="G119" s="127" t="s">
        <v>1080</v>
      </c>
      <c r="H119" s="297" t="s">
        <v>1081</v>
      </c>
    </row>
    <row r="120" spans="1:8" ht="27">
      <c r="A120" s="127" t="str">
        <f>B120&amp;C120</f>
        <v>DeclarationB10B</v>
      </c>
      <c r="B120" s="127" t="s">
        <v>1019</v>
      </c>
      <c r="C120" s="127" t="s">
        <v>1082</v>
      </c>
      <c r="D120" s="127" t="s">
        <v>1083</v>
      </c>
      <c r="E120" s="245" t="s">
        <v>1084</v>
      </c>
      <c r="F120" s="246" t="s">
        <v>1085</v>
      </c>
      <c r="G120" s="127" t="s">
        <v>1086</v>
      </c>
      <c r="H120" s="297" t="s">
        <v>1087</v>
      </c>
    </row>
    <row r="121" spans="1:8" ht="27">
      <c r="A121" s="127" t="str">
        <f>B121&amp;C121</f>
        <v>DeclarationD11</v>
      </c>
      <c r="B121" s="127" t="s">
        <v>1019</v>
      </c>
      <c r="C121" s="127" t="s">
        <v>1088</v>
      </c>
      <c r="D121" s="127" t="s">
        <v>1089</v>
      </c>
      <c r="E121" s="245" t="s">
        <v>1090</v>
      </c>
      <c r="F121" s="246" t="s">
        <v>1091</v>
      </c>
      <c r="G121" s="127" t="s">
        <v>1092</v>
      </c>
      <c r="H121" s="297" t="s">
        <v>1093</v>
      </c>
    </row>
    <row r="122" spans="1:8">
      <c r="A122" s="127" t="str">
        <f t="shared" si="4"/>
        <v>DeclarationB12</v>
      </c>
      <c r="B122" s="127" t="s">
        <v>1019</v>
      </c>
      <c r="C122" s="127" t="s">
        <v>842</v>
      </c>
      <c r="D122" s="127" t="s">
        <v>1094</v>
      </c>
      <c r="E122" s="245" t="s">
        <v>1095</v>
      </c>
      <c r="F122" s="246" t="s">
        <v>1096</v>
      </c>
      <c r="G122" s="127" t="s">
        <v>1097</v>
      </c>
      <c r="H122" s="297" t="s">
        <v>1098</v>
      </c>
    </row>
    <row r="123" spans="1:8">
      <c r="A123" s="127" t="str">
        <f t="shared" si="4"/>
        <v>DeclarationB13</v>
      </c>
      <c r="B123" s="127" t="s">
        <v>1019</v>
      </c>
      <c r="C123" s="127" t="s">
        <v>848</v>
      </c>
      <c r="D123" s="127" t="s">
        <v>1099</v>
      </c>
      <c r="E123" s="245" t="s">
        <v>1100</v>
      </c>
      <c r="F123" s="246" t="s">
        <v>1101</v>
      </c>
      <c r="G123" s="127" t="s">
        <v>1102</v>
      </c>
      <c r="H123" s="297" t="s">
        <v>1103</v>
      </c>
    </row>
    <row r="124" spans="1:8">
      <c r="A124" s="127" t="str">
        <f t="shared" si="4"/>
        <v>DeclarationB14</v>
      </c>
      <c r="B124" s="127" t="s">
        <v>1019</v>
      </c>
      <c r="C124" s="127" t="s">
        <v>854</v>
      </c>
      <c r="D124" s="127" t="s">
        <v>1104</v>
      </c>
      <c r="E124" s="245" t="s">
        <v>1105</v>
      </c>
      <c r="F124" s="246" t="s">
        <v>1106</v>
      </c>
      <c r="G124" s="127" t="s">
        <v>1107</v>
      </c>
      <c r="H124" s="297" t="s">
        <v>1108</v>
      </c>
    </row>
    <row r="125" spans="1:8">
      <c r="A125" s="127" t="str">
        <f t="shared" si="4"/>
        <v>DeclarationB15</v>
      </c>
      <c r="B125" s="127" t="s">
        <v>1019</v>
      </c>
      <c r="C125" s="127" t="s">
        <v>860</v>
      </c>
      <c r="D125" s="127" t="s">
        <v>1109</v>
      </c>
      <c r="E125" s="245" t="s">
        <v>1110</v>
      </c>
      <c r="F125" s="246" t="s">
        <v>1111</v>
      </c>
      <c r="G125" s="127" t="s">
        <v>1112</v>
      </c>
      <c r="H125" s="297" t="s">
        <v>1113</v>
      </c>
    </row>
    <row r="126" spans="1:8">
      <c r="A126" s="127" t="str">
        <f t="shared" si="4"/>
        <v>DeclarationB16</v>
      </c>
      <c r="B126" s="127" t="s">
        <v>1019</v>
      </c>
      <c r="C126" s="127" t="s">
        <v>866</v>
      </c>
      <c r="D126" s="127" t="s">
        <v>1114</v>
      </c>
      <c r="E126" s="245" t="s">
        <v>1115</v>
      </c>
      <c r="F126" s="246" t="s">
        <v>1116</v>
      </c>
      <c r="G126" s="127" t="s">
        <v>1117</v>
      </c>
      <c r="H126" s="297" t="s">
        <v>1118</v>
      </c>
    </row>
    <row r="127" spans="1:8">
      <c r="A127" s="127" t="str">
        <f t="shared" si="4"/>
        <v>DeclarationB17</v>
      </c>
      <c r="B127" s="127" t="s">
        <v>1019</v>
      </c>
      <c r="C127" s="127" t="s">
        <v>869</v>
      </c>
      <c r="D127" s="127" t="s">
        <v>1119</v>
      </c>
      <c r="E127" s="245" t="s">
        <v>1120</v>
      </c>
      <c r="F127" s="246" t="s">
        <v>1121</v>
      </c>
      <c r="G127" s="127" t="s">
        <v>1122</v>
      </c>
      <c r="H127" s="297" t="s">
        <v>1123</v>
      </c>
    </row>
    <row r="128" spans="1:8">
      <c r="A128" s="127" t="str">
        <f t="shared" si="4"/>
        <v>DeclarationB18</v>
      </c>
      <c r="B128" s="127" t="s">
        <v>1019</v>
      </c>
      <c r="C128" s="127" t="s">
        <v>875</v>
      </c>
      <c r="D128" s="127" t="s">
        <v>1124</v>
      </c>
      <c r="E128" s="245" t="s">
        <v>1125</v>
      </c>
      <c r="F128" s="246" t="s">
        <v>1126</v>
      </c>
      <c r="G128" s="127" t="s">
        <v>1127</v>
      </c>
      <c r="H128" s="297" t="s">
        <v>1128</v>
      </c>
    </row>
    <row r="129" spans="1:8">
      <c r="A129" s="127" t="str">
        <f t="shared" si="4"/>
        <v>DeclarationB19</v>
      </c>
      <c r="B129" s="127" t="s">
        <v>1019</v>
      </c>
      <c r="C129" s="127" t="s">
        <v>881</v>
      </c>
      <c r="D129" s="127" t="s">
        <v>1129</v>
      </c>
      <c r="E129" s="245" t="s">
        <v>1130</v>
      </c>
      <c r="F129" s="246" t="s">
        <v>1131</v>
      </c>
      <c r="G129" s="127" t="s">
        <v>1132</v>
      </c>
      <c r="H129" s="297" t="s">
        <v>1133</v>
      </c>
    </row>
    <row r="130" spans="1:8">
      <c r="A130" s="127" t="str">
        <f t="shared" si="4"/>
        <v>DeclarationB20</v>
      </c>
      <c r="B130" s="127" t="s">
        <v>1019</v>
      </c>
      <c r="C130" s="127" t="s">
        <v>887</v>
      </c>
      <c r="D130" s="127" t="s">
        <v>1134</v>
      </c>
      <c r="E130" s="245" t="s">
        <v>1135</v>
      </c>
      <c r="F130" s="246" t="s">
        <v>1136</v>
      </c>
      <c r="G130" s="127" t="s">
        <v>1137</v>
      </c>
      <c r="H130" s="297" t="s">
        <v>1138</v>
      </c>
    </row>
    <row r="131" spans="1:8">
      <c r="A131" s="127" t="str">
        <f t="shared" si="4"/>
        <v>DeclarationB21</v>
      </c>
      <c r="B131" s="127" t="s">
        <v>1019</v>
      </c>
      <c r="C131" s="127" t="s">
        <v>893</v>
      </c>
      <c r="D131" s="127" t="s">
        <v>1139</v>
      </c>
      <c r="E131" s="245" t="s">
        <v>1140</v>
      </c>
      <c r="F131" s="246" t="s">
        <v>1141</v>
      </c>
      <c r="G131" s="127" t="s">
        <v>1142</v>
      </c>
      <c r="H131" s="297" t="s">
        <v>1143</v>
      </c>
    </row>
    <row r="132" spans="1:8">
      <c r="A132" s="127" t="str">
        <f t="shared" si="4"/>
        <v>DeclarationB22</v>
      </c>
      <c r="B132" s="127" t="s">
        <v>1019</v>
      </c>
      <c r="C132" s="127" t="s">
        <v>1144</v>
      </c>
      <c r="D132" s="127" t="s">
        <v>1145</v>
      </c>
      <c r="E132" s="245" t="s">
        <v>1146</v>
      </c>
      <c r="F132" s="246" t="s">
        <v>1147</v>
      </c>
      <c r="G132" s="127" t="s">
        <v>1148</v>
      </c>
      <c r="H132" s="297" t="s">
        <v>1149</v>
      </c>
    </row>
    <row r="133" spans="1:8" ht="27">
      <c r="A133" s="127" t="str">
        <f t="shared" si="4"/>
        <v>DeclarationB24</v>
      </c>
      <c r="B133" s="127" t="s">
        <v>1019</v>
      </c>
      <c r="C133" s="127" t="s">
        <v>1150</v>
      </c>
      <c r="D133" s="127" t="s">
        <v>1151</v>
      </c>
      <c r="E133" s="245" t="s">
        <v>1152</v>
      </c>
      <c r="F133" s="246" t="s">
        <v>1153</v>
      </c>
      <c r="G133" s="127" t="s">
        <v>1154</v>
      </c>
      <c r="H133" s="297" t="s">
        <v>1155</v>
      </c>
    </row>
    <row r="134" spans="1:8" ht="51">
      <c r="A134" s="127" t="str">
        <f>B134&amp;C134</f>
        <v>DeclarationB25</v>
      </c>
      <c r="B134" s="127" t="s">
        <v>1019</v>
      </c>
      <c r="C134" s="127" t="s">
        <v>1156</v>
      </c>
      <c r="D134" s="127" t="s">
        <v>1157</v>
      </c>
      <c r="E134" s="245" t="s">
        <v>1158</v>
      </c>
      <c r="F134" s="291" t="s">
        <v>1159</v>
      </c>
      <c r="G134" s="127" t="s">
        <v>1160</v>
      </c>
      <c r="H134" s="297" t="s">
        <v>1161</v>
      </c>
    </row>
    <row r="135" spans="1:8" ht="27">
      <c r="A135" s="127" t="str">
        <f>B135&amp;C135</f>
        <v>DeclarationB31</v>
      </c>
      <c r="B135" s="127" t="s">
        <v>1019</v>
      </c>
      <c r="C135" s="127" t="s">
        <v>1162</v>
      </c>
      <c r="D135" s="127" t="s">
        <v>1163</v>
      </c>
      <c r="E135" s="127" t="s">
        <v>1164</v>
      </c>
      <c r="F135" s="291" t="s">
        <v>1165</v>
      </c>
      <c r="G135" s="127" t="s">
        <v>1166</v>
      </c>
      <c r="H135" s="297" t="s">
        <v>1167</v>
      </c>
    </row>
    <row r="136" spans="1:8" ht="65">
      <c r="A136" s="127" t="str">
        <f t="shared" si="4"/>
        <v>DeclarationB37</v>
      </c>
      <c r="B136" s="127" t="s">
        <v>1019</v>
      </c>
      <c r="C136" s="127" t="s">
        <v>1168</v>
      </c>
      <c r="D136" s="127" t="s">
        <v>1169</v>
      </c>
      <c r="E136" s="127" t="s">
        <v>1170</v>
      </c>
      <c r="F136" s="246" t="s">
        <v>1171</v>
      </c>
      <c r="G136" s="127" t="s">
        <v>1172</v>
      </c>
      <c r="H136" s="297" t="s">
        <v>1173</v>
      </c>
    </row>
    <row r="137" spans="1:8" ht="28">
      <c r="A137" s="127" t="str">
        <f t="shared" si="4"/>
        <v>DeclarationB43</v>
      </c>
      <c r="B137" s="127" t="s">
        <v>1019</v>
      </c>
      <c r="C137" s="127" t="s">
        <v>1174</v>
      </c>
      <c r="D137" s="127" t="s">
        <v>1175</v>
      </c>
      <c r="E137" s="245" t="s">
        <v>1176</v>
      </c>
      <c r="F137" s="246" t="s">
        <v>1177</v>
      </c>
      <c r="G137" s="127" t="s">
        <v>1178</v>
      </c>
      <c r="H137" s="297" t="s">
        <v>1179</v>
      </c>
    </row>
    <row r="138" spans="1:8" ht="28">
      <c r="A138" s="127" t="str">
        <f t="shared" si="4"/>
        <v>DeclarationB49</v>
      </c>
      <c r="B138" s="127" t="s">
        <v>1019</v>
      </c>
      <c r="C138" s="127" t="s">
        <v>1180</v>
      </c>
      <c r="D138" s="127" t="s">
        <v>1181</v>
      </c>
      <c r="E138" s="245" t="s">
        <v>1182</v>
      </c>
      <c r="F138" s="291" t="s">
        <v>1183</v>
      </c>
      <c r="G138" s="127" t="s">
        <v>1184</v>
      </c>
      <c r="H138" s="297" t="s">
        <v>1185</v>
      </c>
    </row>
    <row r="139" spans="1:8" ht="42">
      <c r="A139" s="127" t="str">
        <f t="shared" si="4"/>
        <v>DeclarationB55</v>
      </c>
      <c r="B139" s="127" t="s">
        <v>1019</v>
      </c>
      <c r="C139" s="127" t="s">
        <v>1186</v>
      </c>
      <c r="D139" s="127" t="s">
        <v>1187</v>
      </c>
      <c r="E139" s="249" t="s">
        <v>1188</v>
      </c>
      <c r="F139" s="246" t="s">
        <v>1189</v>
      </c>
      <c r="G139" s="127" t="s">
        <v>1190</v>
      </c>
      <c r="H139" s="297" t="s">
        <v>1191</v>
      </c>
    </row>
    <row r="140" spans="1:8" ht="42">
      <c r="A140" s="127" t="str">
        <f t="shared" si="4"/>
        <v>DeclarationB61</v>
      </c>
      <c r="B140" s="127" t="s">
        <v>1019</v>
      </c>
      <c r="C140" s="127" t="s">
        <v>1192</v>
      </c>
      <c r="D140" s="127" t="s">
        <v>1193</v>
      </c>
      <c r="E140" s="249" t="s">
        <v>1194</v>
      </c>
      <c r="F140" s="246" t="s">
        <v>1195</v>
      </c>
      <c r="G140" s="127" t="s">
        <v>1196</v>
      </c>
      <c r="H140" s="297" t="s">
        <v>1197</v>
      </c>
    </row>
    <row r="141" spans="1:8">
      <c r="A141" s="127" t="str">
        <f t="shared" si="4"/>
        <v>DeclarationB67</v>
      </c>
      <c r="B141" s="127" t="s">
        <v>1019</v>
      </c>
      <c r="C141" s="127" t="s">
        <v>1198</v>
      </c>
      <c r="D141" s="127" t="s">
        <v>1199</v>
      </c>
      <c r="E141" s="245" t="s">
        <v>1200</v>
      </c>
      <c r="F141" s="246" t="s">
        <v>1201</v>
      </c>
      <c r="G141" s="127" t="s">
        <v>1202</v>
      </c>
      <c r="H141" s="297" t="s">
        <v>1203</v>
      </c>
    </row>
    <row r="142" spans="1:8" ht="27">
      <c r="A142" s="127" t="str">
        <f t="shared" si="4"/>
        <v>DeclarationB69</v>
      </c>
      <c r="B142" s="127" t="s">
        <v>1019</v>
      </c>
      <c r="C142" s="127" t="s">
        <v>1204</v>
      </c>
      <c r="D142" s="127" t="s">
        <v>1205</v>
      </c>
      <c r="E142" s="245" t="s">
        <v>12756</v>
      </c>
      <c r="F142" s="291" t="s">
        <v>1206</v>
      </c>
      <c r="G142" s="127" t="s">
        <v>1207</v>
      </c>
      <c r="H142" s="297" t="s">
        <v>1208</v>
      </c>
    </row>
    <row r="143" spans="1:8" ht="42">
      <c r="A143" s="127" t="str">
        <f t="shared" si="4"/>
        <v>DeclarationB71</v>
      </c>
      <c r="B143" s="127" t="s">
        <v>1019</v>
      </c>
      <c r="C143" s="127" t="s">
        <v>1209</v>
      </c>
      <c r="D143" s="127" t="s">
        <v>1210</v>
      </c>
      <c r="E143" s="245" t="s">
        <v>12757</v>
      </c>
      <c r="F143" s="246" t="s">
        <v>1211</v>
      </c>
      <c r="G143" s="127" t="s">
        <v>1212</v>
      </c>
      <c r="H143" s="297" t="s">
        <v>1213</v>
      </c>
    </row>
    <row r="144" spans="1:8" ht="52">
      <c r="A144" s="127" t="str">
        <f t="shared" ref="A144:A177" si="6">B144&amp;C144</f>
        <v>Declaration</v>
      </c>
      <c r="B144" s="127" t="s">
        <v>1019</v>
      </c>
      <c r="D144" s="127" t="s">
        <v>1214</v>
      </c>
      <c r="E144" s="245" t="s">
        <v>1215</v>
      </c>
      <c r="F144" s="266" t="s">
        <v>1216</v>
      </c>
      <c r="G144" s="127" t="s">
        <v>1217</v>
      </c>
      <c r="H144" s="297" t="s">
        <v>1218</v>
      </c>
    </row>
    <row r="145" spans="1:8" ht="56">
      <c r="A145" s="127" t="str">
        <f t="shared" si="6"/>
        <v>DeclarationB73</v>
      </c>
      <c r="B145" s="127" t="s">
        <v>1019</v>
      </c>
      <c r="C145" s="127" t="s">
        <v>1219</v>
      </c>
      <c r="D145" s="127" t="s">
        <v>1220</v>
      </c>
      <c r="E145" s="249" t="s">
        <v>1221</v>
      </c>
      <c r="F145" s="246" t="s">
        <v>1222</v>
      </c>
      <c r="G145" s="127" t="s">
        <v>1223</v>
      </c>
      <c r="H145" s="297" t="s">
        <v>1224</v>
      </c>
    </row>
    <row r="146" spans="1:8" ht="27">
      <c r="A146" s="127" t="str">
        <f t="shared" si="6"/>
        <v>DeclarationB77</v>
      </c>
      <c r="B146" s="127" t="s">
        <v>1019</v>
      </c>
      <c r="C146" s="127" t="s">
        <v>1225</v>
      </c>
      <c r="D146" s="127" t="s">
        <v>1226</v>
      </c>
      <c r="E146" s="245" t="s">
        <v>12758</v>
      </c>
      <c r="F146" s="246" t="s">
        <v>1227</v>
      </c>
      <c r="G146" s="127" t="s">
        <v>1228</v>
      </c>
      <c r="H146" s="303" t="s">
        <v>1229</v>
      </c>
    </row>
    <row r="147" spans="1:8" ht="42">
      <c r="A147" s="127" t="str">
        <f t="shared" si="6"/>
        <v>DeclarationB79</v>
      </c>
      <c r="B147" s="127" t="s">
        <v>1019</v>
      </c>
      <c r="C147" s="127" t="s">
        <v>1230</v>
      </c>
      <c r="D147" s="127" t="s">
        <v>1231</v>
      </c>
      <c r="E147" s="249" t="s">
        <v>1232</v>
      </c>
      <c r="F147" s="291" t="s">
        <v>1233</v>
      </c>
      <c r="G147" s="127" t="s">
        <v>1234</v>
      </c>
      <c r="H147" s="297" t="s">
        <v>1235</v>
      </c>
    </row>
    <row r="148" spans="1:8" ht="42">
      <c r="A148" s="127" t="str">
        <f t="shared" si="6"/>
        <v>DeclarationB81</v>
      </c>
      <c r="B148" s="127" t="s">
        <v>1019</v>
      </c>
      <c r="C148" s="127" t="s">
        <v>1236</v>
      </c>
      <c r="D148" s="127" t="s">
        <v>1237</v>
      </c>
      <c r="E148" s="245" t="s">
        <v>12759</v>
      </c>
      <c r="F148" s="246" t="s">
        <v>1238</v>
      </c>
      <c r="G148" s="127" t="s">
        <v>1239</v>
      </c>
      <c r="H148" s="297" t="s">
        <v>1240</v>
      </c>
    </row>
    <row r="149" spans="1:8" ht="27">
      <c r="A149" s="127" t="str">
        <f t="shared" si="6"/>
        <v>DeclarationB83</v>
      </c>
      <c r="B149" s="127" t="s">
        <v>1019</v>
      </c>
      <c r="C149" s="127" t="s">
        <v>1241</v>
      </c>
      <c r="D149" s="127" t="s">
        <v>1242</v>
      </c>
      <c r="E149" s="245" t="s">
        <v>1243</v>
      </c>
      <c r="F149" s="246" t="s">
        <v>1244</v>
      </c>
      <c r="G149" s="127" t="s">
        <v>1245</v>
      </c>
      <c r="H149" s="303" t="s">
        <v>1246</v>
      </c>
    </row>
    <row r="150" spans="1:8">
      <c r="A150" s="127" t="str">
        <f t="shared" si="6"/>
        <v>DeclarationD25</v>
      </c>
      <c r="B150" s="127" t="s">
        <v>1019</v>
      </c>
      <c r="C150" s="127" t="s">
        <v>1247</v>
      </c>
      <c r="D150" s="127" t="s">
        <v>1248</v>
      </c>
      <c r="E150" s="245" t="s">
        <v>1249</v>
      </c>
      <c r="F150" s="246" t="s">
        <v>1249</v>
      </c>
      <c r="G150" s="127" t="s">
        <v>1250</v>
      </c>
      <c r="H150" s="297" t="s">
        <v>1251</v>
      </c>
    </row>
    <row r="151" spans="1:8">
      <c r="A151" s="127" t="str">
        <f t="shared" si="6"/>
        <v>DeclarationB68</v>
      </c>
      <c r="B151" s="127" t="s">
        <v>1019</v>
      </c>
      <c r="C151" s="127" t="s">
        <v>1252</v>
      </c>
      <c r="D151" s="127" t="s">
        <v>1253</v>
      </c>
      <c r="E151" s="245" t="s">
        <v>1254</v>
      </c>
      <c r="F151" s="246" t="s">
        <v>1255</v>
      </c>
      <c r="G151" s="127" t="s">
        <v>1256</v>
      </c>
      <c r="H151" s="297" t="s">
        <v>1253</v>
      </c>
    </row>
    <row r="152" spans="1:8">
      <c r="A152" s="127" t="str">
        <f t="shared" si="6"/>
        <v>DeclarationG25</v>
      </c>
      <c r="B152" s="127" t="s">
        <v>1019</v>
      </c>
      <c r="C152" s="127" t="s">
        <v>1257</v>
      </c>
      <c r="D152" s="127" t="s">
        <v>1258</v>
      </c>
      <c r="E152" s="245" t="s">
        <v>1259</v>
      </c>
      <c r="F152" s="246" t="s">
        <v>1260</v>
      </c>
      <c r="G152" s="127" t="s">
        <v>1261</v>
      </c>
      <c r="H152" s="297" t="s">
        <v>1262</v>
      </c>
    </row>
    <row r="153" spans="1:8">
      <c r="A153" s="127" t="str">
        <f t="shared" si="6"/>
        <v>DeclarationB26</v>
      </c>
      <c r="B153" s="127" t="s">
        <v>1019</v>
      </c>
      <c r="C153" s="127" t="s">
        <v>1263</v>
      </c>
      <c r="D153" s="127" t="s">
        <v>44</v>
      </c>
      <c r="E153" s="245" t="s">
        <v>1264</v>
      </c>
      <c r="F153" s="246" t="s">
        <v>1265</v>
      </c>
      <c r="G153" s="127" t="s">
        <v>1266</v>
      </c>
      <c r="H153" s="297" t="s">
        <v>44</v>
      </c>
    </row>
    <row r="154" spans="1:8">
      <c r="A154" s="127" t="str">
        <f t="shared" si="6"/>
        <v>DeclarationB27</v>
      </c>
      <c r="B154" s="127" t="s">
        <v>1019</v>
      </c>
      <c r="C154" s="127" t="s">
        <v>1267</v>
      </c>
      <c r="D154" s="127" t="s">
        <v>45</v>
      </c>
      <c r="E154" s="245" t="s">
        <v>12732</v>
      </c>
      <c r="F154" s="267" t="s">
        <v>1268</v>
      </c>
      <c r="G154" t="s">
        <v>12731</v>
      </c>
      <c r="H154" s="297" t="s">
        <v>45</v>
      </c>
    </row>
    <row r="155" spans="1:8">
      <c r="A155" s="127" t="str">
        <f t="shared" si="6"/>
        <v>DeclarationB28</v>
      </c>
      <c r="B155" s="127" t="s">
        <v>1019</v>
      </c>
      <c r="C155" s="127" t="s">
        <v>1269</v>
      </c>
      <c r="G155"/>
      <c r="H155" s="297"/>
    </row>
    <row r="156" spans="1:8">
      <c r="A156" s="127" t="str">
        <f t="shared" si="6"/>
        <v>DeclarationB29</v>
      </c>
      <c r="B156" s="127" t="s">
        <v>1019</v>
      </c>
      <c r="C156" s="127" t="s">
        <v>1270</v>
      </c>
      <c r="G156"/>
      <c r="H156" s="297"/>
    </row>
    <row r="157" spans="1:8">
      <c r="A157" s="127" t="str">
        <f t="shared" si="6"/>
        <v>DeclarationB32</v>
      </c>
      <c r="B157" s="127" t="s">
        <v>1019</v>
      </c>
      <c r="C157" s="127" t="s">
        <v>1271</v>
      </c>
      <c r="D157" s="127" t="s">
        <v>44</v>
      </c>
      <c r="E157" s="245" t="s">
        <v>1264</v>
      </c>
      <c r="F157" s="246" t="s">
        <v>1265</v>
      </c>
      <c r="G157" s="127" t="s">
        <v>1266</v>
      </c>
      <c r="H157" s="297" t="s">
        <v>44</v>
      </c>
    </row>
    <row r="158" spans="1:8">
      <c r="A158" s="127" t="str">
        <f t="shared" si="6"/>
        <v>DeclarationB33</v>
      </c>
      <c r="B158" s="127" t="s">
        <v>1019</v>
      </c>
      <c r="C158" s="127" t="s">
        <v>1272</v>
      </c>
      <c r="D158" s="127" t="s">
        <v>45</v>
      </c>
      <c r="E158" s="245" t="s">
        <v>12732</v>
      </c>
      <c r="F158" s="267" t="s">
        <v>1268</v>
      </c>
      <c r="G158" t="s">
        <v>12731</v>
      </c>
      <c r="H158" s="297" t="s">
        <v>45</v>
      </c>
    </row>
    <row r="159" spans="1:8">
      <c r="A159" s="127" t="str">
        <f t="shared" si="6"/>
        <v>DeclarationB34</v>
      </c>
      <c r="B159" s="127" t="s">
        <v>1019</v>
      </c>
      <c r="C159" s="127" t="s">
        <v>1273</v>
      </c>
      <c r="G159"/>
      <c r="H159" s="297"/>
    </row>
    <row r="160" spans="1:8">
      <c r="A160" s="127" t="str">
        <f t="shared" si="6"/>
        <v>DeclarationB35</v>
      </c>
      <c r="B160" s="127" t="s">
        <v>1019</v>
      </c>
      <c r="C160" s="127" t="s">
        <v>1274</v>
      </c>
      <c r="G160"/>
      <c r="H160" s="297"/>
    </row>
    <row r="161" spans="1:8">
      <c r="A161" s="127" t="str">
        <f t="shared" ref="A161:A164" si="7">B161&amp;C161</f>
        <v>DeclarationB38</v>
      </c>
      <c r="B161" s="127" t="s">
        <v>1019</v>
      </c>
      <c r="C161" s="127" t="s">
        <v>1275</v>
      </c>
      <c r="D161" s="127" t="s">
        <v>44</v>
      </c>
      <c r="E161" s="245" t="s">
        <v>1264</v>
      </c>
      <c r="F161" s="246" t="s">
        <v>1265</v>
      </c>
      <c r="G161" s="127" t="s">
        <v>1266</v>
      </c>
      <c r="H161" s="297" t="s">
        <v>44</v>
      </c>
    </row>
    <row r="162" spans="1:8">
      <c r="A162" s="127" t="str">
        <f t="shared" si="7"/>
        <v>DeclarationB39</v>
      </c>
      <c r="B162" s="127" t="s">
        <v>1019</v>
      </c>
      <c r="C162" s="127" t="s">
        <v>1276</v>
      </c>
      <c r="D162" s="127" t="s">
        <v>45</v>
      </c>
      <c r="E162" s="245" t="s">
        <v>12732</v>
      </c>
      <c r="F162" s="267" t="s">
        <v>1268</v>
      </c>
      <c r="G162" t="s">
        <v>12731</v>
      </c>
      <c r="H162" s="297" t="s">
        <v>45</v>
      </c>
    </row>
    <row r="163" spans="1:8">
      <c r="A163" s="127" t="str">
        <f t="shared" si="7"/>
        <v>DeclarationB40</v>
      </c>
      <c r="B163" s="127" t="s">
        <v>1019</v>
      </c>
      <c r="C163" s="127" t="s">
        <v>1277</v>
      </c>
      <c r="G163"/>
      <c r="H163" s="297"/>
    </row>
    <row r="164" spans="1:8">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c r="A166" s="127" t="str">
        <f t="shared" si="6"/>
        <v>DeclarationB86</v>
      </c>
      <c r="B166" s="127" t="s">
        <v>1019</v>
      </c>
      <c r="C166" s="127" t="s">
        <v>1285</v>
      </c>
      <c r="D166" s="127" t="s">
        <v>26</v>
      </c>
      <c r="E166" s="245" t="s">
        <v>1286</v>
      </c>
      <c r="F166" s="246" t="s">
        <v>1287</v>
      </c>
      <c r="G166" s="127" t="s">
        <v>1288</v>
      </c>
      <c r="H166" s="297" t="s">
        <v>1289</v>
      </c>
    </row>
    <row r="167" spans="1:8">
      <c r="A167" s="127" t="str">
        <f t="shared" si="6"/>
        <v>DeclarationB87</v>
      </c>
      <c r="B167" s="127" t="s">
        <v>1019</v>
      </c>
      <c r="C167" s="127" t="s">
        <v>1290</v>
      </c>
      <c r="D167" s="127" t="s">
        <v>23</v>
      </c>
      <c r="E167" s="245" t="s">
        <v>1291</v>
      </c>
      <c r="F167" s="246" t="s">
        <v>1292</v>
      </c>
      <c r="G167" s="127" t="s">
        <v>1293</v>
      </c>
      <c r="H167" s="297" t="s">
        <v>23</v>
      </c>
    </row>
    <row r="168" spans="1:8">
      <c r="A168" s="127" t="str">
        <f t="shared" si="6"/>
        <v>DeclarationB88</v>
      </c>
      <c r="B168" s="127" t="s">
        <v>1019</v>
      </c>
      <c r="C168" s="127" t="s">
        <v>1294</v>
      </c>
      <c r="D168" s="127" t="s">
        <v>27</v>
      </c>
      <c r="E168" s="245" t="s">
        <v>1295</v>
      </c>
      <c r="F168" s="246" t="s">
        <v>1296</v>
      </c>
      <c r="G168" s="127" t="s">
        <v>1297</v>
      </c>
      <c r="H168" s="297" t="s">
        <v>1298</v>
      </c>
    </row>
    <row r="169" spans="1:8" ht="13.5">
      <c r="A169" s="127" t="str">
        <f t="shared" si="6"/>
        <v>DeclarationB89</v>
      </c>
      <c r="B169" s="127" t="s">
        <v>1019</v>
      </c>
      <c r="C169" s="127" t="s">
        <v>1299</v>
      </c>
      <c r="D169" s="268">
        <v>1</v>
      </c>
      <c r="E169" s="268">
        <v>1</v>
      </c>
      <c r="F169" s="269">
        <v>1</v>
      </c>
      <c r="G169" s="268">
        <v>1</v>
      </c>
      <c r="H169" s="297" t="s">
        <v>1300</v>
      </c>
    </row>
    <row r="170" spans="1:8">
      <c r="A170" s="127" t="str">
        <f t="shared" si="6"/>
        <v>DeclarationB90</v>
      </c>
      <c r="B170" s="127" t="s">
        <v>1019</v>
      </c>
      <c r="C170" s="127" t="s">
        <v>1301</v>
      </c>
      <c r="D170" s="270" t="s">
        <v>30</v>
      </c>
      <c r="E170" s="271" t="s">
        <v>1302</v>
      </c>
      <c r="F170" s="295" t="s">
        <v>1303</v>
      </c>
      <c r="G170" s="272" t="s">
        <v>1304</v>
      </c>
      <c r="H170" s="299" t="s">
        <v>1305</v>
      </c>
    </row>
    <row r="171" spans="1:8">
      <c r="A171" s="127" t="str">
        <f t="shared" si="6"/>
        <v>DeclarationB91</v>
      </c>
      <c r="B171" s="127" t="s">
        <v>1019</v>
      </c>
      <c r="C171" s="127" t="s">
        <v>1306</v>
      </c>
      <c r="D171" s="270" t="s">
        <v>31</v>
      </c>
      <c r="E171" s="271" t="s">
        <v>1307</v>
      </c>
      <c r="F171" s="295" t="s">
        <v>1308</v>
      </c>
      <c r="G171" s="272" t="s">
        <v>1309</v>
      </c>
      <c r="H171" s="299" t="s">
        <v>1310</v>
      </c>
    </row>
    <row r="172" spans="1:8">
      <c r="A172" s="127" t="str">
        <f t="shared" si="6"/>
        <v>DeclarationB92</v>
      </c>
      <c r="B172" s="127" t="s">
        <v>1019</v>
      </c>
      <c r="C172" s="127" t="s">
        <v>1311</v>
      </c>
      <c r="D172" s="270" t="s">
        <v>32</v>
      </c>
      <c r="E172" s="271" t="s">
        <v>1312</v>
      </c>
      <c r="F172" s="295" t="s">
        <v>1313</v>
      </c>
      <c r="G172" s="272" t="s">
        <v>1314</v>
      </c>
      <c r="H172" s="299" t="s">
        <v>1315</v>
      </c>
    </row>
    <row r="173" spans="1:8">
      <c r="A173" s="127" t="str">
        <f t="shared" si="6"/>
        <v>DeclarationB93</v>
      </c>
      <c r="B173" s="127" t="s">
        <v>1019</v>
      </c>
      <c r="C173" s="127" t="s">
        <v>1316</v>
      </c>
      <c r="D173" s="270" t="s">
        <v>33</v>
      </c>
      <c r="E173" s="271" t="s">
        <v>1317</v>
      </c>
      <c r="F173" s="295" t="s">
        <v>1318</v>
      </c>
      <c r="G173" s="272" t="s">
        <v>1319</v>
      </c>
      <c r="H173" s="299" t="s">
        <v>1320</v>
      </c>
    </row>
    <row r="174" spans="1:8">
      <c r="A174" s="127" t="str">
        <f t="shared" si="6"/>
        <v>DeclarationB94</v>
      </c>
      <c r="B174" s="127" t="s">
        <v>1019</v>
      </c>
      <c r="C174" s="127" t="s">
        <v>1321</v>
      </c>
      <c r="D174" s="127" t="s">
        <v>34</v>
      </c>
      <c r="E174" s="245" t="s">
        <v>1322</v>
      </c>
      <c r="F174" s="246" t="s">
        <v>1323</v>
      </c>
      <c r="G174" s="127" t="s">
        <v>1324</v>
      </c>
      <c r="H174" s="297" t="s">
        <v>1325</v>
      </c>
    </row>
    <row r="175" spans="1:8" ht="14.5">
      <c r="A175" s="127" t="str">
        <f t="shared" si="6"/>
        <v>DeclarationB95</v>
      </c>
      <c r="B175" s="127" t="s">
        <v>1019</v>
      </c>
      <c r="C175" s="127" t="s">
        <v>1326</v>
      </c>
      <c r="D175" s="273" t="s">
        <v>1327</v>
      </c>
      <c r="E175" s="274" t="s">
        <v>1328</v>
      </c>
      <c r="F175" s="291" t="s">
        <v>1329</v>
      </c>
      <c r="G175" s="275" t="s">
        <v>1330</v>
      </c>
      <c r="H175" s="297" t="s">
        <v>1331</v>
      </c>
    </row>
    <row r="176" spans="1:8" ht="14.5">
      <c r="A176" s="127" t="str">
        <f t="shared" si="6"/>
        <v>DeclarationB96</v>
      </c>
      <c r="B176" s="127" t="s">
        <v>1019</v>
      </c>
      <c r="C176" s="127" t="s">
        <v>1332</v>
      </c>
      <c r="D176" s="273" t="s">
        <v>1333</v>
      </c>
      <c r="E176" s="265" t="s">
        <v>1334</v>
      </c>
      <c r="F176" s="291" t="s">
        <v>1335</v>
      </c>
      <c r="G176" s="276" t="s">
        <v>1336</v>
      </c>
      <c r="H176" s="297" t="s">
        <v>1337</v>
      </c>
    </row>
    <row r="177" spans="1:8">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7">
      <c r="A179" s="127" t="str">
        <f t="shared" si="8"/>
        <v>Smelter Look-upA4</v>
      </c>
      <c r="B179" s="127" t="s">
        <v>1340</v>
      </c>
      <c r="C179" s="127" t="s">
        <v>1346</v>
      </c>
      <c r="D179" s="127" t="s">
        <v>1347</v>
      </c>
      <c r="E179" s="278"/>
      <c r="F179" s="246" t="s">
        <v>1348</v>
      </c>
      <c r="G179" s="127" t="s">
        <v>1349</v>
      </c>
      <c r="H179" s="297" t="s">
        <v>1350</v>
      </c>
    </row>
    <row r="180" spans="1:8" ht="27">
      <c r="A180" s="127" t="str">
        <f t="shared" si="8"/>
        <v>Smelter Look-upB4</v>
      </c>
      <c r="B180" s="127" t="s">
        <v>1340</v>
      </c>
      <c r="C180" s="127" t="s">
        <v>795</v>
      </c>
      <c r="D180" s="127" t="s">
        <v>1351</v>
      </c>
      <c r="E180" s="294" t="s">
        <v>1352</v>
      </c>
      <c r="F180" s="291" t="s">
        <v>1353</v>
      </c>
      <c r="G180" s="127" t="s">
        <v>1354</v>
      </c>
      <c r="H180" s="297" t="s">
        <v>1355</v>
      </c>
    </row>
    <row r="181" spans="1:8" ht="27">
      <c r="A181" s="127" t="str">
        <f t="shared" si="8"/>
        <v>Smelter Look-up</v>
      </c>
      <c r="B181" s="127" t="s">
        <v>1340</v>
      </c>
      <c r="D181" s="127" t="s">
        <v>1356</v>
      </c>
      <c r="E181" s="278"/>
      <c r="F181" s="246" t="s">
        <v>1357</v>
      </c>
      <c r="G181" s="127" t="s">
        <v>1358</v>
      </c>
      <c r="H181" s="297" t="s">
        <v>1359</v>
      </c>
    </row>
    <row r="182" spans="1:8" ht="27">
      <c r="A182" s="127" t="str">
        <f t="shared" si="8"/>
        <v>Smelter Look-upC4</v>
      </c>
      <c r="B182" s="127" t="s">
        <v>1340</v>
      </c>
      <c r="C182" s="127" t="s">
        <v>911</v>
      </c>
      <c r="D182" s="127" t="s">
        <v>1360</v>
      </c>
      <c r="E182" s="278" t="s">
        <v>1361</v>
      </c>
      <c r="F182" s="246" t="s">
        <v>1362</v>
      </c>
      <c r="G182" s="127" t="s">
        <v>1363</v>
      </c>
      <c r="H182" s="297" t="s">
        <v>1364</v>
      </c>
    </row>
    <row r="183" spans="1:8" ht="27">
      <c r="A183" s="127" t="str">
        <f t="shared" si="8"/>
        <v>Smelter Look-upD4</v>
      </c>
      <c r="B183" s="127" t="s">
        <v>1340</v>
      </c>
      <c r="C183" s="127" t="s">
        <v>1365</v>
      </c>
      <c r="D183" s="127" t="s">
        <v>1366</v>
      </c>
      <c r="E183" s="278"/>
      <c r="F183" s="246" t="s">
        <v>1367</v>
      </c>
      <c r="G183" s="127" t="s">
        <v>1368</v>
      </c>
      <c r="H183" s="297" t="s">
        <v>1369</v>
      </c>
    </row>
    <row r="184" spans="1:8" ht="27">
      <c r="A184" s="127" t="str">
        <f t="shared" si="8"/>
        <v>Smelter Look-upE4</v>
      </c>
      <c r="B184" s="127" t="s">
        <v>1340</v>
      </c>
      <c r="C184" s="127" t="s">
        <v>1370</v>
      </c>
      <c r="D184" s="127" t="s">
        <v>1371</v>
      </c>
      <c r="E184" s="294" t="s">
        <v>1372</v>
      </c>
      <c r="F184" s="291" t="s">
        <v>1373</v>
      </c>
      <c r="G184" s="127" t="s">
        <v>1374</v>
      </c>
      <c r="H184" s="297" t="s">
        <v>1375</v>
      </c>
    </row>
    <row r="185" spans="1:8" ht="27">
      <c r="A185" s="127" t="str">
        <f t="shared" si="8"/>
        <v>Smelter Look-upF4</v>
      </c>
      <c r="B185" s="127" t="s">
        <v>1340</v>
      </c>
      <c r="C185" s="127" t="s">
        <v>1376</v>
      </c>
      <c r="D185" s="127" t="s">
        <v>1377</v>
      </c>
      <c r="E185" s="245" t="s">
        <v>1378</v>
      </c>
      <c r="F185" s="246" t="s">
        <v>1379</v>
      </c>
      <c r="G185" s="127" t="s">
        <v>1380</v>
      </c>
      <c r="H185" s="297" t="s">
        <v>1381</v>
      </c>
    </row>
    <row r="186" spans="1:8" ht="27">
      <c r="A186" s="127" t="str">
        <f t="shared" si="8"/>
        <v>Smelter Look-upG4</v>
      </c>
      <c r="B186" s="127" t="s">
        <v>1340</v>
      </c>
      <c r="C186" s="127" t="s">
        <v>1382</v>
      </c>
      <c r="D186" s="127" t="s">
        <v>1383</v>
      </c>
      <c r="E186" s="245" t="s">
        <v>1384</v>
      </c>
      <c r="F186" s="246" t="s">
        <v>1385</v>
      </c>
      <c r="G186" s="127" t="s">
        <v>1386</v>
      </c>
      <c r="H186" s="297" t="s">
        <v>1387</v>
      </c>
    </row>
    <row r="187" spans="1:8" ht="27">
      <c r="A187" s="127" t="str">
        <f t="shared" si="8"/>
        <v>Smelter Look-upH4</v>
      </c>
      <c r="B187" s="127" t="s">
        <v>1340</v>
      </c>
      <c r="C187" s="127" t="s">
        <v>1388</v>
      </c>
      <c r="D187" s="127" t="s">
        <v>1389</v>
      </c>
      <c r="E187" s="245" t="s">
        <v>1390</v>
      </c>
      <c r="F187" s="246" t="s">
        <v>1391</v>
      </c>
      <c r="G187" s="127" t="s">
        <v>1392</v>
      </c>
      <c r="H187" s="297" t="s">
        <v>1393</v>
      </c>
    </row>
    <row r="188" spans="1:8" ht="27">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c r="A191" s="127" t="str">
        <f t="shared" si="8"/>
        <v>Smelter ListC4</v>
      </c>
      <c r="B191" s="127" t="s">
        <v>1400</v>
      </c>
      <c r="C191" s="127" t="s">
        <v>911</v>
      </c>
      <c r="D191" s="127" t="s">
        <v>1351</v>
      </c>
      <c r="E191" s="294" t="s">
        <v>1352</v>
      </c>
      <c r="F191" s="291" t="s">
        <v>1353</v>
      </c>
      <c r="G191" s="127" t="s">
        <v>1354</v>
      </c>
      <c r="H191" s="297" t="s">
        <v>1355</v>
      </c>
    </row>
    <row r="192" spans="1:8" ht="26">
      <c r="A192" s="127" t="str">
        <f t="shared" si="8"/>
        <v>Smelter ListD4</v>
      </c>
      <c r="B192" s="127" t="s">
        <v>1400</v>
      </c>
      <c r="C192" s="127" t="s">
        <v>1365</v>
      </c>
      <c r="D192" s="279" t="s">
        <v>1411</v>
      </c>
      <c r="E192" s="294" t="s">
        <v>1412</v>
      </c>
      <c r="F192" s="291" t="s">
        <v>1413</v>
      </c>
      <c r="G192" s="279" t="s">
        <v>1414</v>
      </c>
      <c r="H192" s="297" t="s">
        <v>1415</v>
      </c>
    </row>
    <row r="193" spans="1:8" ht="15.5">
      <c r="A193" s="127" t="str">
        <f t="shared" si="8"/>
        <v>Smelter ListE4</v>
      </c>
      <c r="B193" s="127" t="s">
        <v>1400</v>
      </c>
      <c r="C193" s="127" t="s">
        <v>1370</v>
      </c>
      <c r="D193" s="127" t="s">
        <v>1416</v>
      </c>
      <c r="E193" s="245" t="s">
        <v>1417</v>
      </c>
      <c r="F193" s="246" t="s">
        <v>1418</v>
      </c>
      <c r="G193" s="127" t="s">
        <v>1419</v>
      </c>
      <c r="H193" s="297" t="s">
        <v>1420</v>
      </c>
    </row>
    <row r="194" spans="1:8">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c r="A199" s="127" t="str">
        <f t="shared" si="8"/>
        <v>Smelter ListM4</v>
      </c>
      <c r="B199" s="127" t="s">
        <v>1400</v>
      </c>
      <c r="C199" s="127" t="s">
        <v>1434</v>
      </c>
      <c r="D199" s="127" t="s">
        <v>1435</v>
      </c>
      <c r="E199" s="245" t="s">
        <v>1436</v>
      </c>
      <c r="F199" s="246" t="s">
        <v>1437</v>
      </c>
      <c r="G199" s="127" t="s">
        <v>1438</v>
      </c>
      <c r="H199" s="297" t="s">
        <v>1439</v>
      </c>
    </row>
    <row r="200" spans="1:8" ht="28">
      <c r="A200" s="127" t="str">
        <f t="shared" si="8"/>
        <v>Smelter ListN4</v>
      </c>
      <c r="B200" s="127" t="s">
        <v>1400</v>
      </c>
      <c r="C200" s="127" t="s">
        <v>1440</v>
      </c>
      <c r="D200" s="127" t="s">
        <v>1441</v>
      </c>
      <c r="E200" s="245" t="s">
        <v>1442</v>
      </c>
      <c r="F200" s="246" t="s">
        <v>1443</v>
      </c>
      <c r="G200" s="127" t="s">
        <v>1444</v>
      </c>
      <c r="H200" s="297" t="s">
        <v>1445</v>
      </c>
    </row>
    <row r="201" spans="1:8" ht="28">
      <c r="A201" s="127" t="str">
        <f t="shared" si="8"/>
        <v>Smelter ListO4</v>
      </c>
      <c r="B201" s="127" t="s">
        <v>1400</v>
      </c>
      <c r="C201" s="127" t="s">
        <v>1446</v>
      </c>
      <c r="D201" s="127" t="s">
        <v>1447</v>
      </c>
      <c r="E201" s="245" t="s">
        <v>1448</v>
      </c>
      <c r="F201" s="246" t="s">
        <v>1449</v>
      </c>
      <c r="G201" s="127" t="s">
        <v>1450</v>
      </c>
      <c r="H201" s="297" t="s">
        <v>1451</v>
      </c>
    </row>
    <row r="202" spans="1:8" ht="27">
      <c r="A202" s="127" t="str">
        <f t="shared" si="8"/>
        <v>Smelter ListP4</v>
      </c>
      <c r="B202" s="127" t="s">
        <v>1400</v>
      </c>
      <c r="C202" s="127" t="s">
        <v>1452</v>
      </c>
      <c r="D202" s="127" t="s">
        <v>1453</v>
      </c>
      <c r="E202" s="245" t="s">
        <v>1454</v>
      </c>
      <c r="F202" s="246" t="s">
        <v>1455</v>
      </c>
      <c r="G202" s="127" t="s">
        <v>1456</v>
      </c>
      <c r="H202" s="297" t="s">
        <v>1457</v>
      </c>
    </row>
    <row r="203" spans="1:8">
      <c r="A203" s="127" t="str">
        <f t="shared" si="8"/>
        <v>Smelter ListQ4</v>
      </c>
      <c r="B203" s="127" t="s">
        <v>1400</v>
      </c>
      <c r="C203" s="127" t="s">
        <v>1458</v>
      </c>
      <c r="D203" s="127" t="s">
        <v>1258</v>
      </c>
      <c r="E203" s="245" t="s">
        <v>1259</v>
      </c>
      <c r="F203" s="246" t="s">
        <v>1260</v>
      </c>
      <c r="G203" s="127" t="s">
        <v>1261</v>
      </c>
      <c r="H203" s="297" t="s">
        <v>1262</v>
      </c>
    </row>
    <row r="204" spans="1:8" ht="27">
      <c r="A204" s="127" t="str">
        <f t="shared" si="8"/>
        <v>Smelter ListJ2</v>
      </c>
      <c r="B204" s="127" t="s">
        <v>1400</v>
      </c>
      <c r="C204" s="127" t="s">
        <v>1459</v>
      </c>
      <c r="D204" s="127" t="s">
        <v>1460</v>
      </c>
      <c r="E204" s="245" t="s">
        <v>1461</v>
      </c>
      <c r="F204" s="246" t="s">
        <v>1462</v>
      </c>
      <c r="G204" s="127" t="s">
        <v>1463</v>
      </c>
      <c r="H204" s="297" t="s">
        <v>1464</v>
      </c>
    </row>
    <row r="205" spans="1:8" ht="26">
      <c r="A205" s="127" t="str">
        <f t="shared" si="8"/>
        <v>Smelter ListB2</v>
      </c>
      <c r="B205" s="127" t="s">
        <v>1400</v>
      </c>
      <c r="C205" s="127" t="s">
        <v>784</v>
      </c>
      <c r="D205" s="280" t="s">
        <v>1465</v>
      </c>
      <c r="E205" s="245" t="s">
        <v>1466</v>
      </c>
      <c r="F205" s="246" t="s">
        <v>1467</v>
      </c>
      <c r="G205" s="280" t="s">
        <v>1468</v>
      </c>
      <c r="H205" s="297" t="s">
        <v>1469</v>
      </c>
    </row>
    <row r="206" spans="1:8" ht="378">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c r="A208" s="127" t="str">
        <f t="shared" si="8"/>
        <v>Smelter ListG4</v>
      </c>
      <c r="B208" s="127" t="s">
        <v>1400</v>
      </c>
      <c r="C208" s="127" t="s">
        <v>1382</v>
      </c>
      <c r="D208" s="127" t="s">
        <v>1377</v>
      </c>
      <c r="E208" s="245" t="s">
        <v>1378</v>
      </c>
      <c r="F208" s="246" t="s">
        <v>1379</v>
      </c>
      <c r="G208" s="127" t="s">
        <v>1479</v>
      </c>
      <c r="H208" s="297" t="s">
        <v>1381</v>
      </c>
    </row>
    <row r="209" spans="1:8">
      <c r="A209" s="127" t="str">
        <f t="shared" si="8"/>
        <v>Smelter ListAH5</v>
      </c>
      <c r="B209" s="127" t="s">
        <v>1400</v>
      </c>
      <c r="C209" s="127" t="s">
        <v>1480</v>
      </c>
      <c r="D209" s="127" t="s">
        <v>26</v>
      </c>
      <c r="E209" s="245" t="s">
        <v>1286</v>
      </c>
      <c r="F209" s="246" t="s">
        <v>1287</v>
      </c>
      <c r="G209" s="127" t="s">
        <v>1288</v>
      </c>
      <c r="H209" s="297" t="s">
        <v>1289</v>
      </c>
    </row>
    <row r="210" spans="1:8">
      <c r="A210" s="127" t="str">
        <f t="shared" si="8"/>
        <v>Smelter ListAH6</v>
      </c>
      <c r="B210" s="127" t="s">
        <v>1400</v>
      </c>
      <c r="C210" s="127" t="s">
        <v>1481</v>
      </c>
      <c r="D210" s="127" t="s">
        <v>23</v>
      </c>
      <c r="E210" s="245" t="s">
        <v>1291</v>
      </c>
      <c r="F210" s="246" t="s">
        <v>1292</v>
      </c>
      <c r="G210" s="127" t="s">
        <v>1293</v>
      </c>
      <c r="H210" s="297" t="s">
        <v>23</v>
      </c>
    </row>
    <row r="211" spans="1:8">
      <c r="A211" s="127" t="str">
        <f t="shared" si="8"/>
        <v>Smelter ListAH7</v>
      </c>
      <c r="B211" s="127" t="s">
        <v>1400</v>
      </c>
      <c r="C211" s="127" t="s">
        <v>1482</v>
      </c>
      <c r="D211" s="127" t="s">
        <v>27</v>
      </c>
      <c r="E211" s="245" t="s">
        <v>1295</v>
      </c>
      <c r="F211" s="246" t="s">
        <v>1296</v>
      </c>
      <c r="G211" s="127" t="s">
        <v>1297</v>
      </c>
      <c r="H211" s="297" t="s">
        <v>1298</v>
      </c>
    </row>
    <row r="212" spans="1:8" ht="40.5">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27">
      <c r="A223" s="127" t="str">
        <f t="shared" si="8"/>
        <v>CheckerJ4</v>
      </c>
      <c r="B223" s="127" t="s">
        <v>1483</v>
      </c>
      <c r="C223" s="127" t="s">
        <v>1421</v>
      </c>
      <c r="D223" s="127" t="s">
        <v>1532</v>
      </c>
      <c r="E223" s="245" t="s">
        <v>1533</v>
      </c>
      <c r="F223" s="246" t="s">
        <v>1534</v>
      </c>
      <c r="G223" s="127" t="s">
        <v>1535</v>
      </c>
      <c r="H223" s="297" t="s">
        <v>1536</v>
      </c>
    </row>
    <row r="224" spans="1:8" ht="27">
      <c r="A224" s="127" t="str">
        <f t="shared" si="8"/>
        <v>CheckerJ5</v>
      </c>
      <c r="B224" s="127" t="s">
        <v>1483</v>
      </c>
      <c r="C224" s="127" t="s">
        <v>1537</v>
      </c>
      <c r="D224" s="127" t="s">
        <v>1538</v>
      </c>
      <c r="E224" s="245" t="s">
        <v>1539</v>
      </c>
      <c r="F224" s="246" t="s">
        <v>1540</v>
      </c>
      <c r="G224" s="127" t="s">
        <v>1541</v>
      </c>
      <c r="H224" s="297" t="s">
        <v>1542</v>
      </c>
    </row>
    <row r="225" spans="1:8" ht="27">
      <c r="A225" s="127" t="str">
        <f t="shared" si="8"/>
        <v>CheckerJ6</v>
      </c>
      <c r="B225" s="127" t="s">
        <v>1483</v>
      </c>
      <c r="C225" s="127" t="s">
        <v>1543</v>
      </c>
      <c r="D225" s="127" t="s">
        <v>1544</v>
      </c>
      <c r="E225" s="245" t="s">
        <v>1545</v>
      </c>
      <c r="F225" s="246" t="s">
        <v>1546</v>
      </c>
      <c r="G225" s="127" t="s">
        <v>1547</v>
      </c>
      <c r="H225" s="297" t="s">
        <v>1548</v>
      </c>
    </row>
    <row r="226" spans="1:8">
      <c r="A226" s="127" t="str">
        <f t="shared" si="8"/>
        <v>CheckerJ7</v>
      </c>
      <c r="B226" s="127" t="s">
        <v>1483</v>
      </c>
      <c r="C226" s="127" t="s">
        <v>1549</v>
      </c>
      <c r="D226" s="127" t="s">
        <v>1550</v>
      </c>
      <c r="E226" s="245" t="s">
        <v>1551</v>
      </c>
      <c r="F226" s="246" t="s">
        <v>1552</v>
      </c>
      <c r="G226" s="127" t="s">
        <v>1553</v>
      </c>
      <c r="H226" s="297" t="s">
        <v>1554</v>
      </c>
    </row>
    <row r="227" spans="1:8" ht="28">
      <c r="A227" s="127" t="str">
        <f t="shared" si="8"/>
        <v>CheckerJ8</v>
      </c>
      <c r="B227" s="127" t="s">
        <v>1483</v>
      </c>
      <c r="C227" s="127" t="s">
        <v>1555</v>
      </c>
      <c r="D227" s="127" t="s">
        <v>1556</v>
      </c>
      <c r="E227" s="245" t="s">
        <v>1557</v>
      </c>
      <c r="F227" s="246" t="s">
        <v>1558</v>
      </c>
      <c r="G227" s="127" t="s">
        <v>1559</v>
      </c>
      <c r="H227" s="297" t="s">
        <v>1560</v>
      </c>
    </row>
    <row r="228" spans="1:8" ht="27">
      <c r="A228" s="127" t="str">
        <f t="shared" si="8"/>
        <v>CheckerJ9</v>
      </c>
      <c r="B228" s="127" t="s">
        <v>1483</v>
      </c>
      <c r="C228" s="127" t="s">
        <v>1561</v>
      </c>
      <c r="D228" s="127" t="s">
        <v>1562</v>
      </c>
      <c r="E228" s="245" t="s">
        <v>1563</v>
      </c>
      <c r="F228" s="246" t="s">
        <v>1564</v>
      </c>
      <c r="G228" s="127" t="s">
        <v>1565</v>
      </c>
      <c r="H228" s="297" t="s">
        <v>1566</v>
      </c>
    </row>
    <row r="229" spans="1:8" ht="28">
      <c r="A229" s="127" t="str">
        <f t="shared" si="8"/>
        <v>CheckerJ10</v>
      </c>
      <c r="B229" s="127" t="s">
        <v>1483</v>
      </c>
      <c r="C229" s="127" t="s">
        <v>1567</v>
      </c>
      <c r="D229" s="127" t="s">
        <v>1568</v>
      </c>
      <c r="E229" s="245" t="s">
        <v>1569</v>
      </c>
      <c r="F229" s="246" t="s">
        <v>1570</v>
      </c>
      <c r="G229" s="257" t="s">
        <v>1571</v>
      </c>
      <c r="H229" s="297" t="s">
        <v>1572</v>
      </c>
    </row>
    <row r="230" spans="1:8" ht="28">
      <c r="A230" s="127" t="str">
        <f t="shared" si="8"/>
        <v>CheckerJ11</v>
      </c>
      <c r="B230" s="127" t="s">
        <v>1483</v>
      </c>
      <c r="C230" s="127" t="s">
        <v>1573</v>
      </c>
      <c r="D230" s="127" t="s">
        <v>1574</v>
      </c>
      <c r="E230" s="245" t="s">
        <v>1575</v>
      </c>
      <c r="F230" s="246" t="s">
        <v>1576</v>
      </c>
      <c r="G230" s="257" t="s">
        <v>1577</v>
      </c>
      <c r="H230" s="297" t="s">
        <v>1578</v>
      </c>
    </row>
    <row r="231" spans="1:8" ht="29">
      <c r="A231" s="127" t="str">
        <f t="shared" si="8"/>
        <v>CheckerJ12</v>
      </c>
      <c r="B231" s="127" t="s">
        <v>1483</v>
      </c>
      <c r="C231" s="127" t="s">
        <v>1579</v>
      </c>
      <c r="D231" s="127" t="s">
        <v>1580</v>
      </c>
      <c r="E231" s="245" t="s">
        <v>1581</v>
      </c>
      <c r="F231" s="246" t="s">
        <v>1582</v>
      </c>
      <c r="G231" s="257" t="s">
        <v>1583</v>
      </c>
      <c r="H231" s="297" t="s">
        <v>1584</v>
      </c>
    </row>
    <row r="232" spans="1:8" ht="27">
      <c r="A232" s="127" t="str">
        <f t="shared" si="8"/>
        <v>CheckerJ13</v>
      </c>
      <c r="B232" s="127" t="s">
        <v>1483</v>
      </c>
      <c r="C232" s="127" t="s">
        <v>1585</v>
      </c>
      <c r="D232" s="127" t="s">
        <v>1586</v>
      </c>
      <c r="E232" s="245" t="s">
        <v>1587</v>
      </c>
      <c r="F232" s="246" t="s">
        <v>1588</v>
      </c>
      <c r="G232" s="127" t="s">
        <v>1589</v>
      </c>
      <c r="H232" s="297" t="s">
        <v>1590</v>
      </c>
    </row>
    <row r="233" spans="1:8" ht="29">
      <c r="A233" s="127" t="str">
        <f t="shared" si="8"/>
        <v>CheckerJ15</v>
      </c>
      <c r="B233" s="127" t="s">
        <v>1483</v>
      </c>
      <c r="C233" s="127" t="s">
        <v>1591</v>
      </c>
      <c r="D233" s="251" t="s">
        <v>1592</v>
      </c>
      <c r="E233" s="252" t="s">
        <v>1593</v>
      </c>
      <c r="F233" s="259" t="s">
        <v>1594</v>
      </c>
      <c r="G233" s="257" t="s">
        <v>1595</v>
      </c>
      <c r="H233" s="297" t="s">
        <v>1596</v>
      </c>
    </row>
    <row r="234" spans="1:8" ht="29">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2">
      <c r="A237" s="127" t="str">
        <f t="shared" si="8"/>
        <v>CheckerJ20</v>
      </c>
      <c r="B237" s="127" t="s">
        <v>1483</v>
      </c>
      <c r="C237" s="127" t="s">
        <v>1605</v>
      </c>
      <c r="D237" s="251" t="s">
        <v>1606</v>
      </c>
      <c r="E237" s="252" t="s">
        <v>1607</v>
      </c>
      <c r="F237" s="259" t="s">
        <v>1608</v>
      </c>
      <c r="G237" s="264" t="s">
        <v>1609</v>
      </c>
      <c r="H237" s="297" t="s">
        <v>1610</v>
      </c>
    </row>
    <row r="238" spans="1:8" ht="42">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54">
      <c r="A240" s="127" t="str">
        <f t="shared" si="9"/>
        <v>CheckerJ23</v>
      </c>
      <c r="B240" s="127" t="s">
        <v>1483</v>
      </c>
      <c r="C240" s="127" t="s">
        <v>1618</v>
      </c>
      <c r="D240" s="251" t="s">
        <v>1619</v>
      </c>
      <c r="E240" s="252" t="s">
        <v>1620</v>
      </c>
      <c r="F240" s="259" t="s">
        <v>1621</v>
      </c>
      <c r="G240" s="258" t="s">
        <v>1622</v>
      </c>
      <c r="H240" s="297" t="s">
        <v>1623</v>
      </c>
    </row>
    <row r="241" spans="1:8" ht="54">
      <c r="A241" s="127" t="str">
        <f t="shared" si="9"/>
        <v>CheckerJ24</v>
      </c>
      <c r="B241" s="127" t="s">
        <v>1483</v>
      </c>
      <c r="C241" s="127" t="s">
        <v>1624</v>
      </c>
      <c r="D241" s="251" t="s">
        <v>1625</v>
      </c>
      <c r="E241" s="252" t="s">
        <v>1626</v>
      </c>
      <c r="F241" s="259" t="s">
        <v>1627</v>
      </c>
      <c r="G241" s="257" t="s">
        <v>1628</v>
      </c>
      <c r="H241" s="297" t="s">
        <v>1629</v>
      </c>
    </row>
    <row r="242" spans="1:8" ht="54">
      <c r="A242" s="127" t="str">
        <f t="shared" si="9"/>
        <v>CheckerJ28</v>
      </c>
      <c r="B242" s="127" t="s">
        <v>1483</v>
      </c>
      <c r="C242" s="127" t="s">
        <v>1630</v>
      </c>
      <c r="D242" s="251" t="s">
        <v>1631</v>
      </c>
      <c r="E242" s="252" t="s">
        <v>1632</v>
      </c>
      <c r="F242" s="259" t="s">
        <v>1633</v>
      </c>
      <c r="G242" s="257" t="s">
        <v>1634</v>
      </c>
      <c r="H242" s="297" t="s">
        <v>1635</v>
      </c>
    </row>
    <row r="243" spans="1:8" ht="54">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29">
      <c r="A246" s="127" t="str">
        <f t="shared" si="9"/>
        <v>CheckerJ33</v>
      </c>
      <c r="B246" s="127" t="s">
        <v>1483</v>
      </c>
      <c r="C246" s="127" t="s">
        <v>1643</v>
      </c>
      <c r="D246" s="127" t="s">
        <v>1644</v>
      </c>
      <c r="E246" s="245" t="s">
        <v>1645</v>
      </c>
      <c r="F246" s="246" t="s">
        <v>1646</v>
      </c>
      <c r="G246" s="257" t="s">
        <v>1647</v>
      </c>
      <c r="H246" s="297" t="s">
        <v>1648</v>
      </c>
    </row>
    <row r="247" spans="1:8" ht="29">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2">
      <c r="A250" s="127" t="str">
        <f t="shared" si="9"/>
        <v>CheckerJ38</v>
      </c>
      <c r="B250" s="127" t="s">
        <v>1483</v>
      </c>
      <c r="C250" s="127" t="s">
        <v>1656</v>
      </c>
      <c r="D250" s="127" t="s">
        <v>1657</v>
      </c>
      <c r="E250" s="245" t="s">
        <v>1658</v>
      </c>
      <c r="F250" s="246" t="s">
        <v>1659</v>
      </c>
      <c r="G250" s="257" t="s">
        <v>1660</v>
      </c>
      <c r="H250" s="297" t="s">
        <v>1661</v>
      </c>
    </row>
    <row r="251" spans="1:8" ht="42">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4">
      <c r="A254" s="127" t="str">
        <f t="shared" si="9"/>
        <v>CheckerJ43</v>
      </c>
      <c r="B254" s="127" t="s">
        <v>1483</v>
      </c>
      <c r="C254" s="127" t="s">
        <v>1669</v>
      </c>
      <c r="D254" s="251" t="s">
        <v>1670</v>
      </c>
      <c r="E254" s="252" t="s">
        <v>1671</v>
      </c>
      <c r="F254" s="259" t="s">
        <v>1672</v>
      </c>
      <c r="G254" s="264" t="s">
        <v>1673</v>
      </c>
      <c r="H254" s="297" t="s">
        <v>1674</v>
      </c>
    </row>
    <row r="255" spans="1:8" ht="34">
      <c r="A255" s="127" t="str">
        <f t="shared" si="9"/>
        <v>CheckerJ44</v>
      </c>
      <c r="B255" s="127" t="s">
        <v>1483</v>
      </c>
      <c r="C255" s="127" t="s">
        <v>1675</v>
      </c>
      <c r="D255" s="251" t="s">
        <v>1676</v>
      </c>
      <c r="E255" s="252" t="s">
        <v>1677</v>
      </c>
      <c r="F255" s="259" t="s">
        <v>1678</v>
      </c>
      <c r="G255" s="264" t="s">
        <v>1679</v>
      </c>
      <c r="H255" s="297" t="s">
        <v>1680</v>
      </c>
    </row>
    <row r="256" spans="1:8" ht="80.5" customHeight="1">
      <c r="A256" s="127" t="str">
        <f t="shared" si="9"/>
        <v>CheckerJ52</v>
      </c>
      <c r="B256" s="127" t="s">
        <v>1483</v>
      </c>
      <c r="C256" s="127" t="s">
        <v>1721</v>
      </c>
      <c r="D256" s="251" t="s">
        <v>1682</v>
      </c>
      <c r="E256" s="252" t="s">
        <v>1683</v>
      </c>
      <c r="F256" s="259" t="s">
        <v>1684</v>
      </c>
      <c r="G256" s="257" t="s">
        <v>1685</v>
      </c>
      <c r="H256" s="297" t="s">
        <v>1686</v>
      </c>
    </row>
    <row r="257" spans="1:8" ht="80.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42">
      <c r="A258" s="127" t="str">
        <f t="shared" si="9"/>
        <v>CheckerJ49</v>
      </c>
      <c r="B258" s="127" t="s">
        <v>1483</v>
      </c>
      <c r="C258" s="127" t="s">
        <v>1710</v>
      </c>
      <c r="D258" s="251" t="s">
        <v>1694</v>
      </c>
      <c r="E258" s="252" t="s">
        <v>1695</v>
      </c>
      <c r="F258" s="259" t="s">
        <v>1696</v>
      </c>
      <c r="G258" s="282" t="s">
        <v>1697</v>
      </c>
      <c r="H258" s="297" t="s">
        <v>1698</v>
      </c>
    </row>
    <row r="259" spans="1:8" ht="34">
      <c r="A259" s="127" t="str">
        <f t="shared" si="9"/>
        <v>CheckerJ48</v>
      </c>
      <c r="B259" s="127" t="s">
        <v>1483</v>
      </c>
      <c r="C259" s="127" t="s">
        <v>1699</v>
      </c>
      <c r="D259" s="127" t="s">
        <v>1700</v>
      </c>
      <c r="E259" s="249" t="s">
        <v>1701</v>
      </c>
      <c r="F259" s="246" t="s">
        <v>1702</v>
      </c>
      <c r="G259" s="247" t="s">
        <v>1703</v>
      </c>
      <c r="H259" s="297" t="s">
        <v>1704</v>
      </c>
    </row>
    <row r="260" spans="1:8" ht="51">
      <c r="A260" s="127" t="str">
        <f>B260&amp;C260</f>
        <v>CheckerJ50</v>
      </c>
      <c r="B260" s="127" t="s">
        <v>1483</v>
      </c>
      <c r="C260" s="127" t="s">
        <v>1693</v>
      </c>
      <c r="D260" s="127" t="s">
        <v>1705</v>
      </c>
      <c r="E260" s="249" t="s">
        <v>1706</v>
      </c>
      <c r="F260" s="283" t="s">
        <v>1707</v>
      </c>
      <c r="G260" s="254" t="s">
        <v>1708</v>
      </c>
      <c r="H260" s="297" t="s">
        <v>1709</v>
      </c>
    </row>
    <row r="261" spans="1:8" ht="42">
      <c r="A261" s="127" t="str">
        <f t="shared" si="9"/>
        <v>CheckerJ54</v>
      </c>
      <c r="B261" s="127" t="s">
        <v>1483</v>
      </c>
      <c r="C261" s="127" t="s">
        <v>1687</v>
      </c>
      <c r="D261" s="251" t="s">
        <v>12734</v>
      </c>
      <c r="E261" s="252" t="s">
        <v>12735</v>
      </c>
      <c r="F261" s="259" t="s">
        <v>12736</v>
      </c>
      <c r="G261" s="282" t="s">
        <v>12737</v>
      </c>
      <c r="H261" s="297" t="s">
        <v>12738</v>
      </c>
    </row>
    <row r="262" spans="1:8" ht="42" hidden="1">
      <c r="A262" s="127" t="str">
        <f t="shared" si="9"/>
        <v>Checker</v>
      </c>
      <c r="B262" s="127" t="s">
        <v>1483</v>
      </c>
      <c r="D262" s="127" t="s">
        <v>1711</v>
      </c>
      <c r="E262" s="245" t="s">
        <v>1712</v>
      </c>
      <c r="F262" s="246" t="s">
        <v>1713</v>
      </c>
      <c r="G262" s="127" t="s">
        <v>1714</v>
      </c>
      <c r="H262" s="297" t="s">
        <v>1715</v>
      </c>
    </row>
    <row r="263" spans="1:8" ht="54"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34">
      <c r="A265" s="127" t="str">
        <f t="shared" si="9"/>
        <v>CheckerJ55</v>
      </c>
      <c r="B265" s="127" t="s">
        <v>1483</v>
      </c>
      <c r="C265" s="127" t="s">
        <v>12733</v>
      </c>
      <c r="D265" s="127" t="s">
        <v>12739</v>
      </c>
      <c r="E265" s="249" t="s">
        <v>12740</v>
      </c>
      <c r="F265" s="246" t="s">
        <v>12741</v>
      </c>
      <c r="G265" s="254" t="s">
        <v>12742</v>
      </c>
      <c r="H265" s="297" t="s">
        <v>12743</v>
      </c>
    </row>
    <row r="266" spans="1:8" ht="42.65" customHeight="1">
      <c r="A266" s="127" t="str">
        <f t="shared" si="9"/>
        <v>CheckerJ57</v>
      </c>
      <c r="B266" s="127" t="s">
        <v>1483</v>
      </c>
      <c r="C266" s="127" t="s">
        <v>12794</v>
      </c>
      <c r="D266" s="127" t="s">
        <v>12748</v>
      </c>
      <c r="E266" s="245" t="s">
        <v>12744</v>
      </c>
      <c r="F266" s="246" t="s">
        <v>12745</v>
      </c>
      <c r="G266" s="127" t="s">
        <v>12746</v>
      </c>
      <c r="H266" s="297" t="s">
        <v>12747</v>
      </c>
    </row>
    <row r="267" spans="1:8" ht="28">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34">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34">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40.5">
      <c r="A277" s="127" t="str">
        <f t="shared" ref="A277:A282" si="11">B277&amp;C277</f>
        <v>CheckerL57</v>
      </c>
      <c r="B277" s="127" t="s">
        <v>1483</v>
      </c>
      <c r="C277" s="127" t="s">
        <v>1745</v>
      </c>
      <c r="D277" s="127" t="s">
        <v>1746</v>
      </c>
      <c r="E277" s="245" t="s">
        <v>1741</v>
      </c>
      <c r="F277" s="287" t="s">
        <v>1742</v>
      </c>
      <c r="G277" s="127" t="s">
        <v>1747</v>
      </c>
      <c r="H277" s="297" t="s">
        <v>1748</v>
      </c>
    </row>
    <row r="278" spans="1:8" ht="28">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ht="27">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1">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c r="A287" s="127" t="s">
        <v>1258</v>
      </c>
      <c r="D287" s="127" t="s">
        <v>1778</v>
      </c>
      <c r="E287" s="245" t="s">
        <v>1779</v>
      </c>
      <c r="F287" s="246" t="s">
        <v>1780</v>
      </c>
      <c r="G287" s="128" t="s">
        <v>1781</v>
      </c>
      <c r="H287" s="297" t="s">
        <v>1782</v>
      </c>
    </row>
    <row r="288" spans="1:8" ht="67.5">
      <c r="A288" s="127" t="s">
        <v>1258</v>
      </c>
      <c r="D288" s="127" t="s">
        <v>1783</v>
      </c>
      <c r="E288" s="245" t="s">
        <v>1784</v>
      </c>
      <c r="F288" s="246" t="s">
        <v>1785</v>
      </c>
      <c r="G288" s="128" t="s">
        <v>1786</v>
      </c>
      <c r="H288" s="297" t="s">
        <v>1787</v>
      </c>
    </row>
    <row r="289" spans="1:8">
      <c r="A289" s="127" t="s">
        <v>1258</v>
      </c>
      <c r="D289" s="127" t="s">
        <v>1788</v>
      </c>
      <c r="E289" s="245" t="s">
        <v>1789</v>
      </c>
      <c r="F289" s="246" t="s">
        <v>1790</v>
      </c>
      <c r="G289" s="128" t="s">
        <v>1791</v>
      </c>
      <c r="H289" s="297" t="s">
        <v>1792</v>
      </c>
    </row>
    <row r="290" spans="1:8" ht="28">
      <c r="A290" s="127" t="s">
        <v>1258</v>
      </c>
      <c r="D290" s="127" t="s">
        <v>1793</v>
      </c>
      <c r="E290" s="245" t="s">
        <v>1794</v>
      </c>
      <c r="F290" s="246" t="s">
        <v>1795</v>
      </c>
      <c r="G290" s="128" t="s">
        <v>1796</v>
      </c>
      <c r="H290" s="297" t="s">
        <v>1797</v>
      </c>
    </row>
    <row r="291" spans="1:8" ht="54">
      <c r="A291" s="127" t="s">
        <v>1258</v>
      </c>
      <c r="D291" s="127" t="s">
        <v>1798</v>
      </c>
      <c r="E291" s="245" t="s">
        <v>1799</v>
      </c>
      <c r="F291" s="246" t="s">
        <v>1800</v>
      </c>
      <c r="G291" s="128" t="s">
        <v>1801</v>
      </c>
      <c r="H291" s="297" t="s">
        <v>1802</v>
      </c>
    </row>
  </sheetData>
  <autoFilter ref="A1:H291" xr:uid="{00000000-0009-0000-0000-000008000000}"/>
  <customSheetViews>
    <customSheetView guid="{4BDF1A28-30D5-449D-B20E-D6C97EF9FAE1}" showAutoFilter="1">
      <selection activeCell="C174" sqref="C174"/>
      <pageMargins left="0" right="0" top="0" bottom="0" header="0" footer="0"/>
      <pageSetup paperSize="9" orientation="portrait"/>
      <autoFilter ref="B1:N1" xr:uid="{46338FC6-8F7F-40AD-9E2B-FBA47E53CC74}"/>
    </customSheetView>
    <customSheetView guid="{C59130F4-2E03-5E48-94CE-6E4A0484DB9E}" showAutoFilter="1">
      <selection activeCell="E4" sqref="E4"/>
      <pageMargins left="0" right="0" top="0" bottom="0" header="0" footer="0"/>
      <pageSetup paperSize="9" orientation="portrait"/>
      <headerFooter alignWithMargins="0"/>
      <autoFilter ref="B1:N1" xr:uid="{8C00B773-4E10-4AAE-AAA8-2060FB51EEC8}"/>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Wild, Claudia (OPP)</cp:lastModifiedBy>
  <cp:revision/>
  <dcterms:created xsi:type="dcterms:W3CDTF">2010-06-21T21:00:23Z</dcterms:created>
  <dcterms:modified xsi:type="dcterms:W3CDTF">2024-01-30T15:55:09Z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